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35" windowWidth="15480" windowHeight="82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<sst xmlns="http://schemas.openxmlformats.org/spreadsheetml/2006/main" count="339" uniqueCount="177">
  <si>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</si>
  <si>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</si>
  <si>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</si>
  <si>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</si>
  <si>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</si>
  <si>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</si>
  <si>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</si>
  <si>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</si>
  <si>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</si>
  <si>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</si>
  <si>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</si>
  <si>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</si>
  <si>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</si>
  <si>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</si>
  <si>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</si>
  <si>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</si>
  <si>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</si>
  <si>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</si>
  <si>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</si>
  <si>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</si>
  <si>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</si>
  <si>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</si>
  <si>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</si>
  <si>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</si>
  <si>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</si>
  <si>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</si>
  <si>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</si>
  <si>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</si>
  <si>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</si>
  <si>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</si>
  <si>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</si>
  <si>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</si>
  <si>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</si>
  <si>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</si>
  <si>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</si>
  <si>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</si>
  <si>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</si>
  <si>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</si>
  <si>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</si>
  <si>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</si>
  <si>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</si>
  <si>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</si>
  <si>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</si>
  <si>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</si>
  <si>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</si>
  <si>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</si>
  <si>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</si>
  <si>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</si>
  <si>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</si>
  <si>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</si>
  <si>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</si>
  <si>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</si>
  <si>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</si>
  <si>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</si>
  <si>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</si>
  <si>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</si>
  <si>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</si>
  <si>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</si>
  <si>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</si>
  <si>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</si>
  <si>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</si>
  <si>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</si>
  <si>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</si>
  <si>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</si>
  <si>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</si>
  <si>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</si>
  <si>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</si>
  <si>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</si>
  <si>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</si>
  <si>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</si>
  <si>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</si>
  <si>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</si>
  <si>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</si>
  <si>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</si>
  <si>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</si>
  <si>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</si>
  <si>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</si>
  <si>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</si>
  <si>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</si>
  <si>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</si>
  <si>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</si>
  <si>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</si>
  <si>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</si>
  <si>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</si>
  <si>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</si>
  <si>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</si>
  <si>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</si>
  <si>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</si>
  <si>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</si>
  <si>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</si>
  <si>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</si>
  <si>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</si>
  <si>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</si>
  <si>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</si>
  <si>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</si>
  <si>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</si>
  <si>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</si>
  <si>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</si>
  <si>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</si>
  <si>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</si>
  <si>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</si>
  <si>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</si>
  <si>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</si>
  <si>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</si>
  <si>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</si>
  <si>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</si>
  <si>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</si>
  <si>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</si>
  <si>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</si>
  <si>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</si>
  <si>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</si>
  <si>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</si>
  <si>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</si>
  <si>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</si>
  <si>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</si>
  <si>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</si>
  <si>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</si>
  <si>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</si>
  <si>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</si>
  <si>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</si>
  <si>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</si>
  <si>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</si>
  <si>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</si>
  <si>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</si>
  <si>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</si>
  <si>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</si>
  <si>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</si>
  <si>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</si>
  <si>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</si>
  <si>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</si>
  <si>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</si>
  <si>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</si>
  <si>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</si>
  <si>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</si>
  <si>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</si>
  <si>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</si>
  <si>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</si>
  <si>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</si>
  <si>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</si>
  <si>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</si>
  <si>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</si>
  <si>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</si>
  <si>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</si>
  <si>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</si>
  <si>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</si>
  <si>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</si>
  <si>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</si>
  <si>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</si>
  <si>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</si>
  <si>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</si>
  <si>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</si>
  <si>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</si>
  <si>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</si>
  <si>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</si>
  <si>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</si>
  <si>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</si>
  <si>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</si>
  <si>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</si>
  <si>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</si>
  <si>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</si>
  <si>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</si>
  <si>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</si>
  <si>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</si>
  <si>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</si>
  <si>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</si>
  <si>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</si>
  <si>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</si>
  <si>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</si>
  <si>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</si>
  <si>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</si>
  <si>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İSRAİL</t>
  </si>
  <si>
    <t>KASIM 2012 İHRACAT RAKAMLARI</t>
  </si>
  <si>
    <t>OCAK-KASIM</t>
  </si>
  <si>
    <t>KASIM 2012 İHRACAT RAKAMLARI - TL</t>
  </si>
  <si>
    <t>KASIM (2012/2011)</t>
  </si>
  <si>
    <t>BİRLEŞİK ARAP EMİRLİKLERİ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</si>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</sst>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33" borderId="5" applyNumberFormat="0" applyAlignment="0" applyProtection="0"/>
    <xf numFmtId="0" fontId="67" fillId="34" borderId="6" applyNumberFormat="0" applyAlignment="0" applyProtection="0"/>
    <xf numFmtId="171" fontId="0" fillId="0" borderId="0" applyFont="0" applyFill="0" applyBorder="0" applyAlignment="0" applyProtection="0"/>
    <xf numFmtId="0" fontId="89" fillId="35" borderId="7" applyNumberFormat="0" applyAlignment="0" applyProtection="0"/>
    <xf numFmtId="0" fontId="58" fillId="0" borderId="0" applyNumberFormat="0" applyFill="0" applyBorder="0" applyAlignment="0" applyProtection="0"/>
    <xf numFmtId="0" fontId="90" fillId="36" borderId="8" applyNumberFormat="0" applyAlignment="0" applyProtection="0"/>
    <xf numFmtId="0" fontId="68" fillId="37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91" fillId="35" borderId="8" applyNumberFormat="0" applyAlignment="0" applyProtection="0"/>
    <xf numFmtId="0" fontId="65" fillId="25" borderId="5" applyNumberFormat="0" applyAlignment="0" applyProtection="0"/>
    <xf numFmtId="0" fontId="92" fillId="38" borderId="12" applyNumberFormat="0" applyAlignment="0" applyProtection="0"/>
    <xf numFmtId="0" fontId="93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40" borderId="0" applyNumberFormat="0" applyBorder="0" applyAlignment="0" applyProtection="0"/>
    <xf numFmtId="0" fontId="60" fillId="0" borderId="13" applyNumberFormat="0" applyFill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22" borderId="15" applyNumberFormat="0" applyFont="0" applyAlignment="0" applyProtection="0"/>
    <xf numFmtId="0" fontId="0" fillId="22" borderId="15" applyNumberFormat="0" applyFont="0" applyAlignment="0" applyProtection="0"/>
    <xf numFmtId="0" fontId="95" fillId="42" borderId="0" applyNumberFormat="0" applyBorder="0" applyAlignment="0" applyProtection="0"/>
    <xf numFmtId="0" fontId="64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71" fillId="0" borderId="18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8667719.146</c:v>
                </c:pt>
                <c:pt idx="1">
                  <c:v>9283595.203</c:v>
                </c:pt>
                <c:pt idx="2">
                  <c:v>10558845.937</c:v>
                </c:pt>
                <c:pt idx="3">
                  <c:v>9511230.131</c:v>
                </c:pt>
                <c:pt idx="4">
                  <c:v>9831633.713</c:v>
                </c:pt>
                <c:pt idx="5">
                  <c:v>9847891.328</c:v>
                </c:pt>
                <c:pt idx="6">
                  <c:v>9006100.321</c:v>
                </c:pt>
                <c:pt idx="7">
                  <c:v>8806184.409</c:v>
                </c:pt>
                <c:pt idx="8">
                  <c:v>9342637.979</c:v>
                </c:pt>
                <c:pt idx="9">
                  <c:v>9731092.557</c:v>
                </c:pt>
                <c:pt idx="10">
                  <c:v>10352706.544</c:v>
                </c:pt>
              </c:numCache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86675.902</c:v>
                </c:pt>
                <c:pt idx="6">
                  <c:v>76185.142</c:v>
                </c:pt>
                <c:pt idx="7">
                  <c:v>86315.62</c:v>
                </c:pt>
                <c:pt idx="8">
                  <c:v>163487.132</c:v>
                </c:pt>
                <c:pt idx="9">
                  <c:v>176690.554</c:v>
                </c:pt>
                <c:pt idx="10">
                  <c:v>166718.603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2705766"/>
        <c:axId val="48807575"/>
      </c:line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07575"/>
        <c:crosses val="autoZero"/>
        <c:auto val="1"/>
        <c:lblOffset val="100"/>
        <c:tickLblSkip val="1"/>
        <c:noMultiLvlLbl val="0"/>
      </c:catAx>
      <c:valAx>
        <c:axId val="4880757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152798.154</c:v>
                </c:pt>
                <c:pt idx="7">
                  <c:v>108554.412</c:v>
                </c:pt>
                <c:pt idx="8">
                  <c:v>191116.011</c:v>
                </c:pt>
                <c:pt idx="9">
                  <c:v>201475.321</c:v>
                </c:pt>
                <c:pt idx="10">
                  <c:v>198722.123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14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  <c:pt idx="10">
                  <c:v>19687.577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52096.954</c:v>
                </c:pt>
                <c:pt idx="10">
                  <c:v>62344.777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  <c:pt idx="10">
                  <c:v>7158.383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3151054"/>
        <c:axId val="7032895"/>
      </c:line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15105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147790.714</c:v>
                </c:pt>
                <c:pt idx="9">
                  <c:v>141413.242</c:v>
                </c:pt>
                <c:pt idx="10">
                  <c:v>161938.13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3296056"/>
        <c:axId val="32793593"/>
      </c:line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294484.567</c:v>
                </c:pt>
                <c:pt idx="2">
                  <c:v>330407.417</c:v>
                </c:pt>
                <c:pt idx="3">
                  <c:v>306699.494</c:v>
                </c:pt>
                <c:pt idx="4">
                  <c:v>329596.32</c:v>
                </c:pt>
                <c:pt idx="5">
                  <c:v>328406.343</c:v>
                </c:pt>
                <c:pt idx="6">
                  <c:v>322018.723</c:v>
                </c:pt>
                <c:pt idx="7">
                  <c:v>315407.262</c:v>
                </c:pt>
                <c:pt idx="8">
                  <c:v>326500.905</c:v>
                </c:pt>
                <c:pt idx="9">
                  <c:v>324029.397</c:v>
                </c:pt>
                <c:pt idx="10">
                  <c:v>366352.619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6706882"/>
        <c:axId val="39035347"/>
      </c:line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68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635207.225</c:v>
                </c:pt>
                <c:pt idx="2">
                  <c:v>722665.264</c:v>
                </c:pt>
                <c:pt idx="3">
                  <c:v>646293.642</c:v>
                </c:pt>
                <c:pt idx="4">
                  <c:v>681652.896</c:v>
                </c:pt>
                <c:pt idx="5">
                  <c:v>637071.927</c:v>
                </c:pt>
                <c:pt idx="6">
                  <c:v>582604.465</c:v>
                </c:pt>
                <c:pt idx="7">
                  <c:v>616717.968</c:v>
                </c:pt>
                <c:pt idx="8">
                  <c:v>695262.27</c:v>
                </c:pt>
                <c:pt idx="9">
                  <c:v>664763.897</c:v>
                </c:pt>
                <c:pt idx="10">
                  <c:v>768705.417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38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89820.049</c:v>
                </c:pt>
                <c:pt idx="1">
                  <c:v>103711.24</c:v>
                </c:pt>
                <c:pt idx="2">
                  <c:v>150203.983</c:v>
                </c:pt>
                <c:pt idx="3">
                  <c:v>122754.425</c:v>
                </c:pt>
                <c:pt idx="4">
                  <c:v>128222.927</c:v>
                </c:pt>
                <c:pt idx="5">
                  <c:v>139750.25</c:v>
                </c:pt>
                <c:pt idx="6">
                  <c:v>162057.085</c:v>
                </c:pt>
                <c:pt idx="7">
                  <c:v>137899.822</c:v>
                </c:pt>
                <c:pt idx="8">
                  <c:v>147045.2</c:v>
                </c:pt>
                <c:pt idx="9">
                  <c:v>135209.809</c:v>
                </c:pt>
                <c:pt idx="10">
                  <c:v>157898.089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609718"/>
        <c:axId val="23487463"/>
      </c:line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9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164863.966</c:v>
                </c:pt>
                <c:pt idx="7">
                  <c:v>162100.056</c:v>
                </c:pt>
                <c:pt idx="8">
                  <c:v>168350.724</c:v>
                </c:pt>
                <c:pt idx="9">
                  <c:v>188926.427</c:v>
                </c:pt>
                <c:pt idx="10">
                  <c:v>198420.878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0060576"/>
        <c:axId val="23436321"/>
      </c:line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605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1387341.901</c:v>
                </c:pt>
                <c:pt idx="2">
                  <c:v>1642255.369</c:v>
                </c:pt>
                <c:pt idx="3">
                  <c:v>1482506.616</c:v>
                </c:pt>
                <c:pt idx="4">
                  <c:v>1482422.111</c:v>
                </c:pt>
                <c:pt idx="5">
                  <c:v>1386843.749</c:v>
                </c:pt>
                <c:pt idx="6">
                  <c:v>1297900.584</c:v>
                </c:pt>
                <c:pt idx="7">
                  <c:v>1461417.17</c:v>
                </c:pt>
                <c:pt idx="8">
                  <c:v>1477880.222</c:v>
                </c:pt>
                <c:pt idx="9">
                  <c:v>1652625.117</c:v>
                </c:pt>
                <c:pt idx="10">
                  <c:v>1589890.745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9600298"/>
        <c:axId val="19293819"/>
      </c:line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0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418178.185</c:v>
                </c:pt>
                <c:pt idx="2">
                  <c:v>464997.072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435236.647</c:v>
                </c:pt>
                <c:pt idx="7">
                  <c:v>409375.665</c:v>
                </c:pt>
                <c:pt idx="8">
                  <c:v>416691.116</c:v>
                </c:pt>
                <c:pt idx="9">
                  <c:v>444969.16</c:v>
                </c:pt>
                <c:pt idx="10">
                  <c:v>506415.351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266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1581278.862</c:v>
                </c:pt>
                <c:pt idx="1">
                  <c:v>1637644.481</c:v>
                </c:pt>
                <c:pt idx="2">
                  <c:v>1906702.627</c:v>
                </c:pt>
                <c:pt idx="3">
                  <c:v>1631409.28</c:v>
                </c:pt>
                <c:pt idx="4">
                  <c:v>1654743.345</c:v>
                </c:pt>
                <c:pt idx="5">
                  <c:v>1606025.3</c:v>
                </c:pt>
                <c:pt idx="6">
                  <c:v>1452519.113</c:v>
                </c:pt>
                <c:pt idx="7">
                  <c:v>1071817.944</c:v>
                </c:pt>
                <c:pt idx="8">
                  <c:v>1499875.282</c:v>
                </c:pt>
                <c:pt idx="9">
                  <c:v>1635046.043</c:v>
                </c:pt>
                <c:pt idx="10">
                  <c:v>1762748.064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156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949604.16</c:v>
                </c:pt>
                <c:pt idx="2">
                  <c:v>1131345.881</c:v>
                </c:pt>
                <c:pt idx="3">
                  <c:v>1052623.497</c:v>
                </c:pt>
                <c:pt idx="4">
                  <c:v>1049209.062</c:v>
                </c:pt>
                <c:pt idx="5">
                  <c:v>958251.164</c:v>
                </c:pt>
                <c:pt idx="6">
                  <c:v>867053.837</c:v>
                </c:pt>
                <c:pt idx="7">
                  <c:v>956194.421</c:v>
                </c:pt>
                <c:pt idx="8">
                  <c:v>975368.138</c:v>
                </c:pt>
                <c:pt idx="9">
                  <c:v>989391.751</c:v>
                </c:pt>
                <c:pt idx="10">
                  <c:v>1078589.541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24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1228060.12</c:v>
                </c:pt>
                <c:pt idx="1">
                  <c:v>1303799.223</c:v>
                </c:pt>
                <c:pt idx="2">
                  <c:v>1477868.054</c:v>
                </c:pt>
                <c:pt idx="3">
                  <c:v>1218073.951</c:v>
                </c:pt>
                <c:pt idx="4">
                  <c:v>1290840.33</c:v>
                </c:pt>
                <c:pt idx="5">
                  <c:v>1403073.65</c:v>
                </c:pt>
                <c:pt idx="6">
                  <c:v>1409936.637</c:v>
                </c:pt>
                <c:pt idx="7">
                  <c:v>1307744.519</c:v>
                </c:pt>
                <c:pt idx="8">
                  <c:v>1370330.285</c:v>
                </c:pt>
                <c:pt idx="9">
                  <c:v>1289204.723</c:v>
                </c:pt>
                <c:pt idx="10">
                  <c:v>1447891.052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335762"/>
        <c:axId val="39021859"/>
      </c:line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5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500203.917</c:v>
                </c:pt>
                <c:pt idx="2">
                  <c:v>576755.385</c:v>
                </c:pt>
                <c:pt idx="3">
                  <c:v>513522.485</c:v>
                </c:pt>
                <c:pt idx="4">
                  <c:v>570995.304</c:v>
                </c:pt>
                <c:pt idx="5">
                  <c:v>562366.979</c:v>
                </c:pt>
                <c:pt idx="6">
                  <c:v>514967.102</c:v>
                </c:pt>
                <c:pt idx="7">
                  <c:v>494914.013</c:v>
                </c:pt>
                <c:pt idx="8">
                  <c:v>516678.845</c:v>
                </c:pt>
                <c:pt idx="9">
                  <c:v>509764.176</c:v>
                </c:pt>
                <c:pt idx="10">
                  <c:v>602558.786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207918.316</c:v>
                </c:pt>
                <c:pt idx="1">
                  <c:v>235581.361</c:v>
                </c:pt>
                <c:pt idx="2">
                  <c:v>280002.698</c:v>
                </c:pt>
                <c:pt idx="3">
                  <c:v>271107.156</c:v>
                </c:pt>
                <c:pt idx="4">
                  <c:v>297954.075</c:v>
                </c:pt>
                <c:pt idx="5">
                  <c:v>286515.056</c:v>
                </c:pt>
                <c:pt idx="6">
                  <c:v>257783.408</c:v>
                </c:pt>
                <c:pt idx="7">
                  <c:v>255849.699</c:v>
                </c:pt>
                <c:pt idx="8">
                  <c:v>249722.547</c:v>
                </c:pt>
                <c:pt idx="9">
                  <c:v>262083.932</c:v>
                </c:pt>
                <c:pt idx="10">
                  <c:v>266187.101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8583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153333.203</c:v>
                </c:pt>
                <c:pt idx="5">
                  <c:v>166660.72</c:v>
                </c:pt>
                <c:pt idx="6">
                  <c:v>135409.923</c:v>
                </c:pt>
                <c:pt idx="7">
                  <c:v>160091.537</c:v>
                </c:pt>
                <c:pt idx="8">
                  <c:v>179505.351</c:v>
                </c:pt>
                <c:pt idx="9">
                  <c:v>182411.67</c:v>
                </c:pt>
                <c:pt idx="10">
                  <c:v>253215.406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40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1360039.801</c:v>
                </c:pt>
                <c:pt idx="2">
                  <c:v>1328380.15</c:v>
                </c:pt>
                <c:pt idx="3">
                  <c:v>1328655.045</c:v>
                </c:pt>
                <c:pt idx="4">
                  <c:v>1345956.847</c:v>
                </c:pt>
                <c:pt idx="5">
                  <c:v>1482163.172</c:v>
                </c:pt>
                <c:pt idx="6">
                  <c:v>1249847.964</c:v>
                </c:pt>
                <c:pt idx="7">
                  <c:v>1280470.574</c:v>
                </c:pt>
                <c:pt idx="8">
                  <c:v>1200048.908</c:v>
                </c:pt>
                <c:pt idx="9">
                  <c:v>1335242.111</c:v>
                </c:pt>
                <c:pt idx="10">
                  <c:v>1186158.913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752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İHR'!$C$72:$M$72</c:f>
              <c:numCache>
                <c:ptCount val="11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  <c:pt idx="10">
                  <c:v>75398.98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8775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79067.562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  <c:pt idx="10">
                  <c:v>87631.57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289953.015</c:v>
                </c:pt>
                <c:pt idx="2">
                  <c:v>349953.028</c:v>
                </c:pt>
                <c:pt idx="3">
                  <c:v>318239.988</c:v>
                </c:pt>
                <c:pt idx="4">
                  <c:v>339489.336</c:v>
                </c:pt>
                <c:pt idx="5">
                  <c:v>318646.028</c:v>
                </c:pt>
                <c:pt idx="6">
                  <c:v>304498.013</c:v>
                </c:pt>
                <c:pt idx="7">
                  <c:v>306850.106</c:v>
                </c:pt>
                <c:pt idx="8">
                  <c:v>329075.341</c:v>
                </c:pt>
                <c:pt idx="9">
                  <c:v>323224.021</c:v>
                </c:pt>
                <c:pt idx="10">
                  <c:v>364295.646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66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1534827.244</c:v>
                </c:pt>
                <c:pt idx="2">
                  <c:v>1656685.877</c:v>
                </c:pt>
                <c:pt idx="3">
                  <c:v>1492003.654</c:v>
                </c:pt>
                <c:pt idx="4">
                  <c:v>1537605.58</c:v>
                </c:pt>
                <c:pt idx="5">
                  <c:v>1522305.181</c:v>
                </c:pt>
                <c:pt idx="6">
                  <c:v>1416268.85</c:v>
                </c:pt>
                <c:pt idx="7">
                  <c:v>1348789.462</c:v>
                </c:pt>
                <c:pt idx="8">
                  <c:v>1630926.334</c:v>
                </c:pt>
                <c:pt idx="9">
                  <c:v>1702872.961</c:v>
                </c:pt>
                <c:pt idx="10">
                  <c:v>1990070.738</c:v>
                </c:pt>
              </c:numCache>
            </c:numRef>
          </c:val>
          <c:smooth val="0"/>
        </c:ser>
        <c:marker val="1"/>
        <c:axId val="1688458"/>
        <c:axId val="15196123"/>
      </c:line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6123"/>
        <c:crosses val="autoZero"/>
        <c:auto val="1"/>
        <c:lblOffset val="100"/>
        <c:tickLblSkip val="1"/>
        <c:noMultiLvlLbl val="0"/>
      </c:catAx>
      <c:valAx>
        <c:axId val="151961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139049396.91500002</c:v>
                </c:pt>
              </c:numCache>
            </c:numRef>
          </c:val>
        </c:ser>
        <c:axId val="5011198"/>
        <c:axId val="45100783"/>
      </c:barChart>
      <c:catAx>
        <c:axId val="501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00783"/>
        <c:crosses val="autoZero"/>
        <c:auto val="1"/>
        <c:lblOffset val="100"/>
        <c:tickLblSkip val="1"/>
        <c:noMultiLvlLbl val="0"/>
      </c:catAx>
      <c:valAx>
        <c:axId val="4510078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1119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450088.045</c:v>
                </c:pt>
                <c:pt idx="7">
                  <c:v>437028.767</c:v>
                </c:pt>
                <c:pt idx="8">
                  <c:v>500260.327</c:v>
                </c:pt>
                <c:pt idx="9">
                  <c:v>489537.414</c:v>
                </c:pt>
                <c:pt idx="10">
                  <c:v>584840.385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38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115118.693</c:v>
                </c:pt>
                <c:pt idx="9">
                  <c:v>173769.364</c:v>
                </c:pt>
                <c:pt idx="10">
                  <c:v>290078.659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112894.023</c:v>
                </c:pt>
                <c:pt idx="9">
                  <c:v>122952.919</c:v>
                </c:pt>
                <c:pt idx="10">
                  <c:v>132229.481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7983772"/>
        <c:axId val="4745085"/>
      </c:line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9837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75" t="s">
        <v>1</v>
      </c>
      <c r="B7" s="152">
        <v>2011</v>
      </c>
      <c r="C7" s="153">
        <v>2012</v>
      </c>
      <c r="D7" s="142" t="s">
        <v>154</v>
      </c>
      <c r="E7" s="141" t="s">
        <v>155</v>
      </c>
      <c r="F7" s="152">
        <v>2011</v>
      </c>
      <c r="G7" s="153">
        <v>2012</v>
      </c>
      <c r="H7" s="142" t="s">
        <v>154</v>
      </c>
      <c r="I7" s="141" t="s">
        <v>155</v>
      </c>
      <c r="J7" s="152" t="s">
        <v>130</v>
      </c>
      <c r="K7" s="153" t="s">
        <v>160</v>
      </c>
      <c r="L7" s="140" t="s">
        <v>161</v>
      </c>
      <c r="M7" s="141" t="s">
        <v>162</v>
      </c>
    </row>
    <row r="8" spans="1:13" ht="17.25" thickTop="1">
      <c r="A8" s="150" t="s">
        <v>2</v>
      </c>
      <c r="B8" s="154">
        <v>1701073.14377</v>
      </c>
      <c r="C8" s="154">
        <v>1990070.73763</v>
      </c>
      <c r="D8" s="139">
        <f aca="true" t="shared" si="0" ref="D8:D43">(C8-B8)/B8*100</f>
        <v>16.989133884008645</v>
      </c>
      <c r="E8" s="139">
        <f aca="true" t="shared" si="1" ref="E8:E43">C8/C$45*100</f>
        <v>15.581601064284634</v>
      </c>
      <c r="F8" s="154">
        <v>16003797.196999999</v>
      </c>
      <c r="G8" s="154">
        <v>17339947.858</v>
      </c>
      <c r="H8" s="138">
        <f aca="true" t="shared" si="2" ref="H8:H45">(G8-F8)/F8*100</f>
        <v>8.34896021583221</v>
      </c>
      <c r="I8" s="138">
        <f aca="true" t="shared" si="3" ref="I8:I45">G8/G$45*100</f>
        <v>12.470350999508325</v>
      </c>
      <c r="J8" s="154">
        <v>17715901.07</v>
      </c>
      <c r="K8" s="154">
        <v>19206963.573629998</v>
      </c>
      <c r="L8" s="139">
        <f aca="true" t="shared" si="4" ref="L8:L38">(K8-J8)/J8*100</f>
        <v>8.416520829160385</v>
      </c>
      <c r="M8" s="139">
        <f aca="true" t="shared" si="5" ref="M8:M45">K8/K$45*100</f>
        <v>12.675614497421758</v>
      </c>
    </row>
    <row r="9" spans="1:13" ht="15.75">
      <c r="A9" s="149" t="s">
        <v>73</v>
      </c>
      <c r="B9" s="154">
        <v>1300808.83174</v>
      </c>
      <c r="C9" s="154">
        <v>1461779.98849</v>
      </c>
      <c r="D9" s="138">
        <f t="shared" si="0"/>
        <v>12.37469740535818</v>
      </c>
      <c r="E9" s="138">
        <f t="shared" si="1"/>
        <v>11.445257795977152</v>
      </c>
      <c r="F9" s="154">
        <v>11674852.874</v>
      </c>
      <c r="G9" s="154">
        <v>12340807.637</v>
      </c>
      <c r="H9" s="138">
        <f t="shared" si="2"/>
        <v>5.704181202001161</v>
      </c>
      <c r="I9" s="138">
        <f t="shared" si="3"/>
        <v>8.875124891439736</v>
      </c>
      <c r="J9" s="154">
        <v>12953872.175000003</v>
      </c>
      <c r="K9" s="154">
        <v>13727757.960490003</v>
      </c>
      <c r="L9" s="138">
        <f t="shared" si="4"/>
        <v>5.974165678302291</v>
      </c>
      <c r="M9" s="138">
        <f t="shared" si="5"/>
        <v>9.059618775972805</v>
      </c>
    </row>
    <row r="10" spans="1:13" ht="14.25">
      <c r="A10" s="148" t="s">
        <v>143</v>
      </c>
      <c r="B10" s="155">
        <v>489535.82469</v>
      </c>
      <c r="C10" s="155">
        <v>584840.3854</v>
      </c>
      <c r="D10" s="133">
        <f t="shared" si="0"/>
        <v>19.468352652301178</v>
      </c>
      <c r="E10" s="133">
        <f t="shared" si="1"/>
        <v>4.579108370005862</v>
      </c>
      <c r="F10" s="155">
        <v>4887422.579</v>
      </c>
      <c r="G10" s="155">
        <v>5375484.864999999</v>
      </c>
      <c r="H10" s="133">
        <f t="shared" si="2"/>
        <v>9.986087311072255</v>
      </c>
      <c r="I10" s="133">
        <f t="shared" si="3"/>
        <v>3.865881466775436</v>
      </c>
      <c r="J10" s="155">
        <v>5356515.2360000005</v>
      </c>
      <c r="K10" s="155">
        <v>5945441.097399999</v>
      </c>
      <c r="L10" s="133">
        <f t="shared" si="4"/>
        <v>10.994570825486564</v>
      </c>
      <c r="M10" s="133">
        <f t="shared" si="5"/>
        <v>3.9236873167832838</v>
      </c>
    </row>
    <row r="11" spans="1:13" ht="14.25">
      <c r="A11" s="148" t="s">
        <v>4</v>
      </c>
      <c r="B11" s="155">
        <v>278045.55788</v>
      </c>
      <c r="C11" s="155">
        <v>290078.65896</v>
      </c>
      <c r="D11" s="133">
        <f t="shared" si="0"/>
        <v>4.327744406977107</v>
      </c>
      <c r="E11" s="133">
        <f t="shared" si="1"/>
        <v>2.271220743921991</v>
      </c>
      <c r="F11" s="155">
        <v>1995416.012</v>
      </c>
      <c r="G11" s="155">
        <v>1878862.4330000002</v>
      </c>
      <c r="H11" s="133">
        <f t="shared" si="2"/>
        <v>-5.8410666396917685</v>
      </c>
      <c r="I11" s="133">
        <f t="shared" si="3"/>
        <v>1.3512194045318564</v>
      </c>
      <c r="J11" s="155">
        <v>2313740.34</v>
      </c>
      <c r="K11" s="155">
        <v>2219218.26896</v>
      </c>
      <c r="L11" s="133">
        <f t="shared" si="4"/>
        <v>-4.085249732042094</v>
      </c>
      <c r="M11" s="133">
        <f t="shared" si="5"/>
        <v>1.4645706571544357</v>
      </c>
    </row>
    <row r="12" spans="1:13" ht="14.25">
      <c r="A12" s="148" t="s">
        <v>5</v>
      </c>
      <c r="B12" s="155">
        <v>138543.34428</v>
      </c>
      <c r="C12" s="155">
        <v>132229.48109</v>
      </c>
      <c r="D12" s="133">
        <f t="shared" si="0"/>
        <v>-4.557319749146165</v>
      </c>
      <c r="E12" s="133">
        <f t="shared" si="1"/>
        <v>1.0353134611362815</v>
      </c>
      <c r="F12" s="155">
        <v>1085301.4989999998</v>
      </c>
      <c r="G12" s="155">
        <v>1162779.7510000002</v>
      </c>
      <c r="H12" s="133">
        <f t="shared" si="2"/>
        <v>7.138868975246881</v>
      </c>
      <c r="I12" s="133">
        <f t="shared" si="3"/>
        <v>0.8362350192074548</v>
      </c>
      <c r="J12" s="155">
        <v>1197683.5550000002</v>
      </c>
      <c r="K12" s="155">
        <v>1281809.6220900002</v>
      </c>
      <c r="L12" s="133">
        <f t="shared" si="4"/>
        <v>7.0240646403465075</v>
      </c>
      <c r="M12" s="133">
        <f t="shared" si="5"/>
        <v>0.8459288510863767</v>
      </c>
    </row>
    <row r="13" spans="1:13" ht="14.25">
      <c r="A13" s="148" t="s">
        <v>6</v>
      </c>
      <c r="B13" s="155">
        <v>130518.92895</v>
      </c>
      <c r="C13" s="155">
        <v>166718.60284</v>
      </c>
      <c r="D13" s="133">
        <f t="shared" si="0"/>
        <v>27.73519073533587</v>
      </c>
      <c r="E13" s="133">
        <f t="shared" si="1"/>
        <v>1.3053519708256578</v>
      </c>
      <c r="F13" s="155">
        <v>1249741.6809999999</v>
      </c>
      <c r="G13" s="155">
        <v>1257697.1950000003</v>
      </c>
      <c r="H13" s="133">
        <f t="shared" si="2"/>
        <v>0.6365726710526856</v>
      </c>
      <c r="I13" s="133">
        <f t="shared" si="3"/>
        <v>0.9044966917539545</v>
      </c>
      <c r="J13" s="155">
        <v>1386332.6570000001</v>
      </c>
      <c r="K13" s="155">
        <v>1378785.8628399998</v>
      </c>
      <c r="L13" s="133">
        <f t="shared" si="4"/>
        <v>-0.5443710874077953</v>
      </c>
      <c r="M13" s="133">
        <f t="shared" si="5"/>
        <v>0.9099282145695158</v>
      </c>
    </row>
    <row r="14" spans="1:13" ht="14.25">
      <c r="A14" s="148" t="s">
        <v>7</v>
      </c>
      <c r="B14" s="155">
        <v>205358.33809</v>
      </c>
      <c r="C14" s="155">
        <v>198722.12334</v>
      </c>
      <c r="D14" s="133">
        <f t="shared" si="0"/>
        <v>-3.2315292438194727</v>
      </c>
      <c r="E14" s="133">
        <f t="shared" si="1"/>
        <v>1.555929038089871</v>
      </c>
      <c r="F14" s="155">
        <v>1611241.2310000001</v>
      </c>
      <c r="G14" s="155">
        <v>1643521.4599999997</v>
      </c>
      <c r="H14" s="133">
        <f t="shared" si="2"/>
        <v>2.0034386148351726</v>
      </c>
      <c r="I14" s="133">
        <f t="shared" si="3"/>
        <v>1.1819694989433676</v>
      </c>
      <c r="J14" s="155">
        <v>1771781.476</v>
      </c>
      <c r="K14" s="155">
        <v>1791440.17134</v>
      </c>
      <c r="L14" s="133">
        <f t="shared" si="4"/>
        <v>1.1095440157993761</v>
      </c>
      <c r="M14" s="133">
        <f t="shared" si="5"/>
        <v>1.1822589718594143</v>
      </c>
    </row>
    <row r="15" spans="1:13" ht="14.25">
      <c r="A15" s="148" t="s">
        <v>8</v>
      </c>
      <c r="B15" s="155">
        <v>13247.61196</v>
      </c>
      <c r="C15" s="155">
        <v>19687.5769</v>
      </c>
      <c r="D15" s="133">
        <f t="shared" si="0"/>
        <v>48.61227034309963</v>
      </c>
      <c r="E15" s="133">
        <f t="shared" si="1"/>
        <v>0.15414726892751288</v>
      </c>
      <c r="F15" s="155">
        <v>160535.38399999996</v>
      </c>
      <c r="G15" s="155">
        <v>174858.351</v>
      </c>
      <c r="H15" s="133">
        <f t="shared" si="2"/>
        <v>8.922000024617649</v>
      </c>
      <c r="I15" s="133">
        <f t="shared" si="3"/>
        <v>0.1257526856494673</v>
      </c>
      <c r="J15" s="155">
        <v>178940.027</v>
      </c>
      <c r="K15" s="155">
        <v>195247.49690000003</v>
      </c>
      <c r="L15" s="133">
        <f t="shared" si="4"/>
        <v>9.11337176673167</v>
      </c>
      <c r="M15" s="133">
        <f t="shared" si="5"/>
        <v>0.12885337095598046</v>
      </c>
    </row>
    <row r="16" spans="1:13" ht="14.25">
      <c r="A16" s="148" t="s">
        <v>142</v>
      </c>
      <c r="B16" s="155">
        <v>41261.43316</v>
      </c>
      <c r="C16" s="155">
        <v>62344.77743</v>
      </c>
      <c r="D16" s="133">
        <f t="shared" si="0"/>
        <v>51.09697520259376</v>
      </c>
      <c r="E16" s="133">
        <f t="shared" si="1"/>
        <v>0.48813915605470704</v>
      </c>
      <c r="F16" s="155">
        <v>613922.363</v>
      </c>
      <c r="G16" s="155">
        <v>780258.25</v>
      </c>
      <c r="H16" s="133">
        <f t="shared" si="2"/>
        <v>27.093961227797784</v>
      </c>
      <c r="I16" s="133">
        <f t="shared" si="3"/>
        <v>0.561137457127532</v>
      </c>
      <c r="J16" s="155">
        <v>671957.869</v>
      </c>
      <c r="K16" s="155">
        <v>843457.04943</v>
      </c>
      <c r="L16" s="133">
        <f t="shared" si="4"/>
        <v>25.522311493311804</v>
      </c>
      <c r="M16" s="133">
        <f t="shared" si="5"/>
        <v>0.556638552612556</v>
      </c>
    </row>
    <row r="17" spans="1:13" ht="14.25">
      <c r="A17" s="148" t="s">
        <v>144</v>
      </c>
      <c r="B17" s="155">
        <v>4297.79273</v>
      </c>
      <c r="C17" s="155">
        <v>7158.38253</v>
      </c>
      <c r="D17" s="133">
        <f t="shared" si="0"/>
        <v>66.5595104210621</v>
      </c>
      <c r="E17" s="133">
        <f t="shared" si="1"/>
        <v>0.05604778701526849</v>
      </c>
      <c r="F17" s="155">
        <v>71272.125</v>
      </c>
      <c r="G17" s="155">
        <v>67345.334</v>
      </c>
      <c r="H17" s="133">
        <f t="shared" si="2"/>
        <v>-5.509574746087615</v>
      </c>
      <c r="I17" s="133">
        <f t="shared" si="3"/>
        <v>0.0484326688890048</v>
      </c>
      <c r="J17" s="155">
        <v>76921.01400000001</v>
      </c>
      <c r="K17" s="155">
        <v>72358.39253</v>
      </c>
      <c r="L17" s="133">
        <f t="shared" si="4"/>
        <v>-5.931566983763386</v>
      </c>
      <c r="M17" s="133">
        <f t="shared" si="5"/>
        <v>0.047752841611187556</v>
      </c>
    </row>
    <row r="18" spans="1:13" ht="15.75">
      <c r="A18" s="149" t="s">
        <v>74</v>
      </c>
      <c r="B18" s="154">
        <v>130028.15523</v>
      </c>
      <c r="C18" s="154">
        <v>161938.13041</v>
      </c>
      <c r="D18" s="138">
        <f t="shared" si="0"/>
        <v>24.54081973519975</v>
      </c>
      <c r="E18" s="138">
        <f t="shared" si="1"/>
        <v>1.2679224398574374</v>
      </c>
      <c r="F18" s="154">
        <v>1273123.453</v>
      </c>
      <c r="G18" s="154">
        <v>1489162.3540000003</v>
      </c>
      <c r="H18" s="138">
        <f t="shared" si="2"/>
        <v>16.969202828753506</v>
      </c>
      <c r="I18" s="138">
        <f t="shared" si="3"/>
        <v>1.0709592325023285</v>
      </c>
      <c r="J18" s="154">
        <v>1389477.9409999999</v>
      </c>
      <c r="K18" s="154">
        <v>1634548.3674100002</v>
      </c>
      <c r="L18" s="138">
        <f t="shared" si="4"/>
        <v>17.63759029046725</v>
      </c>
      <c r="M18" s="138">
        <f t="shared" si="5"/>
        <v>1.0787183983170079</v>
      </c>
    </row>
    <row r="19" spans="1:13" ht="14.25">
      <c r="A19" s="148" t="s">
        <v>108</v>
      </c>
      <c r="B19" s="155">
        <v>130028.15523</v>
      </c>
      <c r="C19" s="155">
        <v>161938.13041</v>
      </c>
      <c r="D19" s="133">
        <f t="shared" si="0"/>
        <v>24.54081973519975</v>
      </c>
      <c r="E19" s="133">
        <f t="shared" si="1"/>
        <v>1.2679224398574374</v>
      </c>
      <c r="F19" s="155">
        <v>1273123.453</v>
      </c>
      <c r="G19" s="155">
        <v>1489162.3540000003</v>
      </c>
      <c r="H19" s="133">
        <f t="shared" si="2"/>
        <v>16.969202828753506</v>
      </c>
      <c r="I19" s="133">
        <f t="shared" si="3"/>
        <v>1.0709592325023285</v>
      </c>
      <c r="J19" s="155">
        <v>1389477.9409999999</v>
      </c>
      <c r="K19" s="155">
        <v>1634548.3674100002</v>
      </c>
      <c r="L19" s="133">
        <f t="shared" si="4"/>
        <v>17.63759029046725</v>
      </c>
      <c r="M19" s="133">
        <f t="shared" si="5"/>
        <v>1.0787183983170079</v>
      </c>
    </row>
    <row r="20" spans="1:13" ht="15.75">
      <c r="A20" s="149" t="s">
        <v>75</v>
      </c>
      <c r="B20" s="154">
        <v>270236.1568</v>
      </c>
      <c r="C20" s="154">
        <v>366352.61873</v>
      </c>
      <c r="D20" s="138">
        <f t="shared" si="0"/>
        <v>35.56758024838814</v>
      </c>
      <c r="E20" s="138">
        <f t="shared" si="1"/>
        <v>2.8684208284500414</v>
      </c>
      <c r="F20" s="154">
        <v>3055820.868</v>
      </c>
      <c r="G20" s="154">
        <v>3509977.865</v>
      </c>
      <c r="H20" s="138">
        <f t="shared" si="2"/>
        <v>14.86202943882771</v>
      </c>
      <c r="I20" s="138">
        <f t="shared" si="3"/>
        <v>2.5242668741279237</v>
      </c>
      <c r="J20" s="154">
        <v>3372550.9529999997</v>
      </c>
      <c r="K20" s="154">
        <v>3844657.2457299996</v>
      </c>
      <c r="L20" s="138">
        <f t="shared" si="4"/>
        <v>13.998492515288616</v>
      </c>
      <c r="M20" s="138">
        <f t="shared" si="5"/>
        <v>2.5372773231319496</v>
      </c>
    </row>
    <row r="21" spans="1:13" ht="14.25">
      <c r="A21" s="148" t="s">
        <v>9</v>
      </c>
      <c r="B21" s="155">
        <v>270236.1568</v>
      </c>
      <c r="C21" s="155">
        <v>366352.61873</v>
      </c>
      <c r="D21" s="133">
        <f t="shared" si="0"/>
        <v>35.56758024838814</v>
      </c>
      <c r="E21" s="133">
        <f t="shared" si="1"/>
        <v>2.8684208284500414</v>
      </c>
      <c r="F21" s="155">
        <v>3055820.868</v>
      </c>
      <c r="G21" s="155">
        <v>3509977.865</v>
      </c>
      <c r="H21" s="133">
        <f t="shared" si="2"/>
        <v>14.86202943882771</v>
      </c>
      <c r="I21" s="133">
        <f t="shared" si="3"/>
        <v>2.5242668741279237</v>
      </c>
      <c r="J21" s="155">
        <v>3372550.9529999997</v>
      </c>
      <c r="K21" s="155">
        <v>3844657.2457299996</v>
      </c>
      <c r="L21" s="133">
        <f t="shared" si="4"/>
        <v>13.998492515288616</v>
      </c>
      <c r="M21" s="133">
        <f t="shared" si="5"/>
        <v>2.5372773231319496</v>
      </c>
    </row>
    <row r="22" spans="1:13" ht="16.5">
      <c r="A22" s="147" t="s">
        <v>10</v>
      </c>
      <c r="B22" s="154">
        <v>8621102.12203</v>
      </c>
      <c r="C22" s="154">
        <v>10352706.54419</v>
      </c>
      <c r="D22" s="139">
        <f t="shared" si="0"/>
        <v>20.085650275909998</v>
      </c>
      <c r="E22" s="139">
        <f t="shared" si="1"/>
        <v>81.05829619869972</v>
      </c>
      <c r="F22" s="154">
        <v>101608871.239</v>
      </c>
      <c r="G22" s="154">
        <v>104939637.26799999</v>
      </c>
      <c r="H22" s="138">
        <f t="shared" si="2"/>
        <v>3.278026798630127</v>
      </c>
      <c r="I22" s="138">
        <f t="shared" si="3"/>
        <v>75.46932212309336</v>
      </c>
      <c r="J22" s="154">
        <v>111102874.88299999</v>
      </c>
      <c r="K22" s="154">
        <v>114773760.65518999</v>
      </c>
      <c r="L22" s="139">
        <f t="shared" si="4"/>
        <v>3.304042110571607</v>
      </c>
      <c r="M22" s="139">
        <f t="shared" si="5"/>
        <v>75.744817180886</v>
      </c>
    </row>
    <row r="23" spans="1:13" ht="15.75">
      <c r="A23" s="149" t="s">
        <v>76</v>
      </c>
      <c r="B23" s="154">
        <v>885111.12192</v>
      </c>
      <c r="C23" s="154">
        <v>1125024.38358</v>
      </c>
      <c r="D23" s="138">
        <f t="shared" si="0"/>
        <v>27.105439725983278</v>
      </c>
      <c r="E23" s="138">
        <f t="shared" si="1"/>
        <v>8.808571876903533</v>
      </c>
      <c r="F23" s="154">
        <v>10074356.243999999</v>
      </c>
      <c r="G23" s="154">
        <v>10536671.470999999</v>
      </c>
      <c r="H23" s="138">
        <f t="shared" si="2"/>
        <v>4.589029966806483</v>
      </c>
      <c r="I23" s="138">
        <f t="shared" si="3"/>
        <v>7.577646293166593</v>
      </c>
      <c r="J23" s="154">
        <v>11052449.257</v>
      </c>
      <c r="K23" s="154">
        <v>11515095.526579998</v>
      </c>
      <c r="L23" s="138">
        <f t="shared" si="4"/>
        <v>4.185916250979258</v>
      </c>
      <c r="M23" s="138">
        <f t="shared" si="5"/>
        <v>7.5993746349531985</v>
      </c>
    </row>
    <row r="24" spans="1:13" ht="14.25">
      <c r="A24" s="148" t="s">
        <v>11</v>
      </c>
      <c r="B24" s="155">
        <v>631581.79484</v>
      </c>
      <c r="C24" s="155">
        <v>768705.41721</v>
      </c>
      <c r="D24" s="133">
        <f t="shared" si="0"/>
        <v>21.711142323970538</v>
      </c>
      <c r="E24" s="133">
        <f t="shared" si="1"/>
        <v>6.018711255050683</v>
      </c>
      <c r="F24" s="155">
        <v>7294343.465</v>
      </c>
      <c r="G24" s="155">
        <v>7236516.136000001</v>
      </c>
      <c r="H24" s="133">
        <f t="shared" si="2"/>
        <v>-0.7927694833327811</v>
      </c>
      <c r="I24" s="133">
        <f t="shared" si="3"/>
        <v>5.204277254380065</v>
      </c>
      <c r="J24" s="155">
        <v>7943525.683</v>
      </c>
      <c r="K24" s="155">
        <v>7887114.379209999</v>
      </c>
      <c r="L24" s="133">
        <f t="shared" si="4"/>
        <v>-0.7101544835529072</v>
      </c>
      <c r="M24" s="133">
        <f t="shared" si="5"/>
        <v>5.205092464755657</v>
      </c>
    </row>
    <row r="25" spans="1:13" ht="14.25">
      <c r="A25" s="148" t="s">
        <v>12</v>
      </c>
      <c r="B25" s="155">
        <v>100808.64516</v>
      </c>
      <c r="C25" s="155">
        <v>157898.08865</v>
      </c>
      <c r="D25" s="133">
        <f t="shared" si="0"/>
        <v>56.631495641459715</v>
      </c>
      <c r="E25" s="133">
        <f t="shared" si="1"/>
        <v>1.2362902381486987</v>
      </c>
      <c r="F25" s="155">
        <v>1314794.091</v>
      </c>
      <c r="G25" s="155">
        <v>1474572.879</v>
      </c>
      <c r="H25" s="133">
        <f t="shared" si="2"/>
        <v>12.152381052950743</v>
      </c>
      <c r="I25" s="133">
        <f t="shared" si="3"/>
        <v>1.0604669360064876</v>
      </c>
      <c r="J25" s="155">
        <v>1500287.18</v>
      </c>
      <c r="K25" s="155">
        <v>1639125.6496500003</v>
      </c>
      <c r="L25" s="133">
        <f t="shared" si="4"/>
        <v>9.254126243350312</v>
      </c>
      <c r="M25" s="133">
        <f t="shared" si="5"/>
        <v>1.08173917069978</v>
      </c>
    </row>
    <row r="26" spans="1:13" ht="14.25">
      <c r="A26" s="148" t="s">
        <v>13</v>
      </c>
      <c r="B26" s="155">
        <v>152720.68192</v>
      </c>
      <c r="C26" s="155">
        <v>198420.87772</v>
      </c>
      <c r="D26" s="133">
        <f t="shared" si="0"/>
        <v>29.92403859481142</v>
      </c>
      <c r="E26" s="133">
        <f t="shared" si="1"/>
        <v>1.5535703837041515</v>
      </c>
      <c r="F26" s="155">
        <v>1465218.688</v>
      </c>
      <c r="G26" s="155">
        <v>1825582.4589999998</v>
      </c>
      <c r="H26" s="133">
        <f t="shared" si="2"/>
        <v>24.59453827277418</v>
      </c>
      <c r="I26" s="133">
        <f t="shared" si="3"/>
        <v>1.312902104937547</v>
      </c>
      <c r="J26" s="155">
        <v>1608636.395</v>
      </c>
      <c r="K26" s="155">
        <v>1988855.49972</v>
      </c>
      <c r="L26" s="133">
        <f t="shared" si="4"/>
        <v>23.63611229372937</v>
      </c>
      <c r="M26" s="133">
        <f t="shared" si="5"/>
        <v>1.312543000817661</v>
      </c>
    </row>
    <row r="27" spans="1:13" ht="15.75">
      <c r="A27" s="149" t="s">
        <v>77</v>
      </c>
      <c r="B27" s="154">
        <v>1172827.19048</v>
      </c>
      <c r="C27" s="154">
        <v>1589890.74506</v>
      </c>
      <c r="D27" s="138">
        <f t="shared" si="0"/>
        <v>35.56052911847221</v>
      </c>
      <c r="E27" s="138">
        <f t="shared" si="1"/>
        <v>12.448322995204537</v>
      </c>
      <c r="F27" s="154">
        <v>14420545.732</v>
      </c>
      <c r="G27" s="154">
        <v>16164825.318</v>
      </c>
      <c r="H27" s="138">
        <f t="shared" si="2"/>
        <v>12.095794558796376</v>
      </c>
      <c r="I27" s="138">
        <f t="shared" si="3"/>
        <v>11.625239430474808</v>
      </c>
      <c r="J27" s="154">
        <v>15778058.499000002</v>
      </c>
      <c r="K27" s="154">
        <v>17509520.86306</v>
      </c>
      <c r="L27" s="138">
        <f t="shared" si="4"/>
        <v>10.973861987960927</v>
      </c>
      <c r="M27" s="138">
        <f t="shared" si="5"/>
        <v>11.555389046472069</v>
      </c>
    </row>
    <row r="28" spans="1:13" ht="15">
      <c r="A28" s="148" t="s">
        <v>14</v>
      </c>
      <c r="B28" s="155">
        <v>1172827.19048</v>
      </c>
      <c r="C28" s="155">
        <v>1589890.74506</v>
      </c>
      <c r="D28" s="133">
        <f t="shared" si="0"/>
        <v>35.56052911847221</v>
      </c>
      <c r="E28" s="133">
        <f t="shared" si="1"/>
        <v>12.448322995204537</v>
      </c>
      <c r="F28" s="155">
        <v>14420545.732</v>
      </c>
      <c r="G28" s="157">
        <v>16164825.318</v>
      </c>
      <c r="H28" s="133">
        <f t="shared" si="2"/>
        <v>12.095794558796376</v>
      </c>
      <c r="I28" s="133">
        <f t="shared" si="3"/>
        <v>11.625239430474808</v>
      </c>
      <c r="J28" s="155">
        <v>15778058.499000002</v>
      </c>
      <c r="K28" s="155">
        <v>17509520.86306</v>
      </c>
      <c r="L28" s="133">
        <f t="shared" si="4"/>
        <v>10.973861987960927</v>
      </c>
      <c r="M28" s="133">
        <f t="shared" si="5"/>
        <v>11.555389046472069</v>
      </c>
    </row>
    <row r="29" spans="1:13" ht="15.75">
      <c r="A29" s="149" t="s">
        <v>78</v>
      </c>
      <c r="B29" s="154">
        <v>6563163.80963</v>
      </c>
      <c r="C29" s="154">
        <v>7637791.41555</v>
      </c>
      <c r="D29" s="138">
        <f t="shared" si="0"/>
        <v>16.37362158084825</v>
      </c>
      <c r="E29" s="138">
        <f t="shared" si="1"/>
        <v>59.80140132659165</v>
      </c>
      <c r="F29" s="154">
        <v>77113969.26</v>
      </c>
      <c r="G29" s="154">
        <v>78238140.48099999</v>
      </c>
      <c r="H29" s="138">
        <f t="shared" si="2"/>
        <v>1.4578048981108638</v>
      </c>
      <c r="I29" s="138">
        <f t="shared" si="3"/>
        <v>56.2664364008903</v>
      </c>
      <c r="J29" s="154">
        <v>84272367.12400001</v>
      </c>
      <c r="K29" s="154">
        <v>85749144.26855</v>
      </c>
      <c r="L29" s="138">
        <f t="shared" si="4"/>
        <v>1.7523859776918596</v>
      </c>
      <c r="M29" s="138">
        <f t="shared" si="5"/>
        <v>56.590053501440586</v>
      </c>
    </row>
    <row r="30" spans="1:13" ht="14.25">
      <c r="A30" s="148" t="s">
        <v>15</v>
      </c>
      <c r="B30" s="155">
        <v>1151731.33408</v>
      </c>
      <c r="C30" s="155">
        <v>1447891.0524</v>
      </c>
      <c r="D30" s="133">
        <f t="shared" si="0"/>
        <v>25.714305893793505</v>
      </c>
      <c r="E30" s="133">
        <f t="shared" si="1"/>
        <v>11.336511982439161</v>
      </c>
      <c r="F30" s="155">
        <v>14814895.458</v>
      </c>
      <c r="G30" s="155">
        <v>14746822.543999998</v>
      </c>
      <c r="H30" s="133">
        <f t="shared" si="2"/>
        <v>-0.45948966830706517</v>
      </c>
      <c r="I30" s="133">
        <f t="shared" si="3"/>
        <v>10.605455953911571</v>
      </c>
      <c r="J30" s="155">
        <v>16273298.059</v>
      </c>
      <c r="K30" s="155">
        <v>16082385.9984</v>
      </c>
      <c r="L30" s="133">
        <f t="shared" si="4"/>
        <v>-1.1731614569329107</v>
      </c>
      <c r="M30" s="133">
        <f t="shared" si="5"/>
        <v>10.61355296129843</v>
      </c>
    </row>
    <row r="31" spans="1:13" ht="14.25">
      <c r="A31" s="148" t="s">
        <v>119</v>
      </c>
      <c r="B31" s="155">
        <v>1603501.98909</v>
      </c>
      <c r="C31" s="155">
        <v>1762748.06369</v>
      </c>
      <c r="D31" s="133">
        <f t="shared" si="0"/>
        <v>9.931142941105632</v>
      </c>
      <c r="E31" s="133">
        <f t="shared" si="1"/>
        <v>13.801739096956874</v>
      </c>
      <c r="F31" s="155">
        <v>18386242.468000002</v>
      </c>
      <c r="G31" s="155">
        <v>17439810.341000002</v>
      </c>
      <c r="H31" s="133">
        <f t="shared" si="2"/>
        <v>-5.147501609680177</v>
      </c>
      <c r="I31" s="133">
        <f t="shared" si="3"/>
        <v>12.54216899024801</v>
      </c>
      <c r="J31" s="155">
        <v>20065384.158</v>
      </c>
      <c r="K31" s="155">
        <v>19174649.62069</v>
      </c>
      <c r="L31" s="133">
        <f t="shared" si="4"/>
        <v>-4.439160149121131</v>
      </c>
      <c r="M31" s="133">
        <f t="shared" si="5"/>
        <v>12.654288939699681</v>
      </c>
    </row>
    <row r="32" spans="1:13" ht="14.25">
      <c r="A32" s="148" t="s">
        <v>120</v>
      </c>
      <c r="B32" s="155">
        <v>26940.28685</v>
      </c>
      <c r="C32" s="155">
        <v>75398.97995</v>
      </c>
      <c r="D32" s="133">
        <f t="shared" si="0"/>
        <v>179.87445111409417</v>
      </c>
      <c r="E32" s="133">
        <f t="shared" si="1"/>
        <v>0.5903492795607976</v>
      </c>
      <c r="F32" s="155">
        <v>1242996.051</v>
      </c>
      <c r="G32" s="155">
        <v>714382.4330000001</v>
      </c>
      <c r="H32" s="133">
        <f t="shared" si="2"/>
        <v>-42.527377104273675</v>
      </c>
      <c r="I32" s="133">
        <f t="shared" si="3"/>
        <v>0.5137616191436613</v>
      </c>
      <c r="J32" s="155">
        <v>1293715.916</v>
      </c>
      <c r="K32" s="155">
        <v>793064.31995</v>
      </c>
      <c r="L32" s="133">
        <f t="shared" si="4"/>
        <v>-38.69872742989428</v>
      </c>
      <c r="M32" s="133">
        <f t="shared" si="5"/>
        <v>0.5233819261857574</v>
      </c>
    </row>
    <row r="33" spans="1:13" ht="14.25">
      <c r="A33" s="148" t="s">
        <v>140</v>
      </c>
      <c r="B33" s="155">
        <v>1035323.56791</v>
      </c>
      <c r="C33" s="155">
        <v>1078589.54133</v>
      </c>
      <c r="D33" s="133">
        <f t="shared" si="0"/>
        <v>4.178980828895901</v>
      </c>
      <c r="E33" s="133">
        <f t="shared" si="1"/>
        <v>8.4450022943046</v>
      </c>
      <c r="F33" s="155">
        <v>10065256.634</v>
      </c>
      <c r="G33" s="155">
        <v>10828135.874</v>
      </c>
      <c r="H33" s="133">
        <f t="shared" si="2"/>
        <v>7.579332229076279</v>
      </c>
      <c r="I33" s="133">
        <f t="shared" si="3"/>
        <v>7.787258423435787</v>
      </c>
      <c r="J33" s="155">
        <v>10998477.419</v>
      </c>
      <c r="K33" s="155">
        <v>11945591.25233</v>
      </c>
      <c r="L33" s="133">
        <f t="shared" si="4"/>
        <v>8.611317705611228</v>
      </c>
      <c r="M33" s="133">
        <f t="shared" si="5"/>
        <v>7.883479815945299</v>
      </c>
    </row>
    <row r="34" spans="1:13" ht="14.25">
      <c r="A34" s="148" t="s">
        <v>31</v>
      </c>
      <c r="B34" s="155">
        <v>395804.05977</v>
      </c>
      <c r="C34" s="155">
        <v>506415.35126</v>
      </c>
      <c r="D34" s="133">
        <f t="shared" si="0"/>
        <v>27.945971942348386</v>
      </c>
      <c r="E34" s="133">
        <f t="shared" si="1"/>
        <v>3.965066078786776</v>
      </c>
      <c r="F34" s="155">
        <v>4412047.833</v>
      </c>
      <c r="G34" s="155">
        <v>4886424.705</v>
      </c>
      <c r="H34" s="133">
        <f t="shared" si="2"/>
        <v>10.751852426709638</v>
      </c>
      <c r="I34" s="133">
        <f t="shared" si="3"/>
        <v>3.514164615893329</v>
      </c>
      <c r="J34" s="155">
        <v>4873135.278999999</v>
      </c>
      <c r="K34" s="155">
        <v>5373503.08526</v>
      </c>
      <c r="L34" s="133">
        <f t="shared" si="4"/>
        <v>10.267882535833888</v>
      </c>
      <c r="M34" s="133">
        <f t="shared" si="5"/>
        <v>3.5462374543666284</v>
      </c>
    </row>
    <row r="35" spans="1:13" ht="14.25">
      <c r="A35" s="148" t="s">
        <v>16</v>
      </c>
      <c r="B35" s="155">
        <v>490863.48933</v>
      </c>
      <c r="C35" s="155">
        <v>602558.78556</v>
      </c>
      <c r="D35" s="133">
        <f t="shared" si="0"/>
        <v>22.754859275123014</v>
      </c>
      <c r="E35" s="133">
        <f t="shared" si="1"/>
        <v>4.717837631016587</v>
      </c>
      <c r="F35" s="155">
        <v>5752651.990999999</v>
      </c>
      <c r="G35" s="155">
        <v>5842193.376</v>
      </c>
      <c r="H35" s="133">
        <f t="shared" si="2"/>
        <v>1.5565235849498256</v>
      </c>
      <c r="I35" s="133">
        <f t="shared" si="3"/>
        <v>4.201523707126393</v>
      </c>
      <c r="J35" s="155">
        <v>6271978.949</v>
      </c>
      <c r="K35" s="155">
        <v>6372668.04456</v>
      </c>
      <c r="L35" s="133">
        <f t="shared" si="4"/>
        <v>1.605379998541833</v>
      </c>
      <c r="M35" s="133">
        <f t="shared" si="5"/>
        <v>4.205635270938073</v>
      </c>
    </row>
    <row r="36" spans="1:13" ht="14.25">
      <c r="A36" s="148" t="s">
        <v>141</v>
      </c>
      <c r="B36" s="155">
        <v>1120046.30758</v>
      </c>
      <c r="C36" s="155">
        <v>1186158.91328</v>
      </c>
      <c r="D36" s="133">
        <f t="shared" si="0"/>
        <v>5.902667171221206</v>
      </c>
      <c r="E36" s="133">
        <f t="shared" si="1"/>
        <v>9.287235190235045</v>
      </c>
      <c r="F36" s="155">
        <v>13896601.092</v>
      </c>
      <c r="G36" s="155">
        <v>14320689.254999999</v>
      </c>
      <c r="H36" s="133">
        <f t="shared" si="2"/>
        <v>3.051740207496767</v>
      </c>
      <c r="I36" s="133">
        <f t="shared" si="3"/>
        <v>10.298994150801061</v>
      </c>
      <c r="J36" s="155">
        <v>15167847.074</v>
      </c>
      <c r="K36" s="155">
        <v>15721665.109279998</v>
      </c>
      <c r="L36" s="133">
        <f t="shared" si="4"/>
        <v>3.651263310989778</v>
      </c>
      <c r="M36" s="133">
        <f t="shared" si="5"/>
        <v>10.37549560704125</v>
      </c>
    </row>
    <row r="37" spans="1:13" ht="14.25">
      <c r="A37" s="146" t="s">
        <v>150</v>
      </c>
      <c r="B37" s="155">
        <v>230425.89666</v>
      </c>
      <c r="C37" s="155">
        <v>266187.10074</v>
      </c>
      <c r="D37" s="133">
        <f t="shared" si="0"/>
        <v>15.51961155336924</v>
      </c>
      <c r="E37" s="133">
        <f t="shared" si="1"/>
        <v>2.08415768030873</v>
      </c>
      <c r="F37" s="155">
        <v>2915626.122</v>
      </c>
      <c r="G37" s="155">
        <v>2870705.3490000004</v>
      </c>
      <c r="H37" s="133">
        <f t="shared" si="2"/>
        <v>-1.5406904424764094</v>
      </c>
      <c r="I37" s="133">
        <f t="shared" si="3"/>
        <v>2.064521970386426</v>
      </c>
      <c r="J37" s="155">
        <v>3199462.451</v>
      </c>
      <c r="K37" s="155">
        <v>3115930.8697399995</v>
      </c>
      <c r="L37" s="133">
        <f t="shared" si="4"/>
        <v>-2.6108004872472357</v>
      </c>
      <c r="M37" s="133">
        <f t="shared" si="5"/>
        <v>2.056355152339978</v>
      </c>
    </row>
    <row r="38" spans="1:13" ht="14.25">
      <c r="A38" s="148" t="s">
        <v>149</v>
      </c>
      <c r="B38" s="155">
        <v>147595.87157</v>
      </c>
      <c r="C38" s="155">
        <v>253215.40588</v>
      </c>
      <c r="D38" s="133">
        <f t="shared" si="0"/>
        <v>71.55995163449275</v>
      </c>
      <c r="E38" s="133">
        <f t="shared" si="1"/>
        <v>1.9825935647151012</v>
      </c>
      <c r="F38" s="155">
        <v>1347617.975</v>
      </c>
      <c r="G38" s="155">
        <v>1922444.0729999999</v>
      </c>
      <c r="H38" s="133">
        <f t="shared" si="2"/>
        <v>42.65497408492193</v>
      </c>
      <c r="I38" s="133">
        <f t="shared" si="3"/>
        <v>1.382561964058843</v>
      </c>
      <c r="J38" s="155">
        <v>1465199.172</v>
      </c>
      <c r="K38" s="155">
        <v>2036422.7508799997</v>
      </c>
      <c r="L38" s="133">
        <f t="shared" si="4"/>
        <v>38.98607027604843</v>
      </c>
      <c r="M38" s="133">
        <f t="shared" si="5"/>
        <v>1.3439349559330445</v>
      </c>
    </row>
    <row r="39" spans="1:13" ht="14.25">
      <c r="A39" s="148" t="s">
        <v>156</v>
      </c>
      <c r="B39" s="155">
        <v>72544.23669</v>
      </c>
      <c r="C39" s="155">
        <v>87631.5699</v>
      </c>
      <c r="D39" s="133">
        <f>(C39-B39)/B39*100</f>
        <v>20.79742498976454</v>
      </c>
      <c r="E39" s="133">
        <f t="shared" si="1"/>
        <v>0.68612644616085</v>
      </c>
      <c r="F39" s="155">
        <v>733589.14</v>
      </c>
      <c r="G39" s="155">
        <v>1091524.883</v>
      </c>
      <c r="H39" s="133">
        <f t="shared" si="2"/>
        <v>48.7923993803943</v>
      </c>
      <c r="I39" s="133">
        <f t="shared" si="3"/>
        <v>0.7849907351034697</v>
      </c>
      <c r="J39" s="155">
        <v>833097.7409999999</v>
      </c>
      <c r="K39" s="155">
        <v>1241780.8039</v>
      </c>
      <c r="L39" s="133">
        <f aca="true" t="shared" si="6" ref="L39:L45">(K39-J39)/J39*100</f>
        <v>49.05583616268623</v>
      </c>
      <c r="M39" s="133">
        <f>K39/K$45*100</f>
        <v>0.8195118765230238</v>
      </c>
    </row>
    <row r="40" spans="1:13" ht="14.25">
      <c r="A40" s="148" t="s">
        <v>157</v>
      </c>
      <c r="B40" s="155">
        <v>283619.50783</v>
      </c>
      <c r="C40" s="155">
        <v>364295.64573</v>
      </c>
      <c r="D40" s="133">
        <f>(C40-B40)/B40*100</f>
        <v>28.445200584847218</v>
      </c>
      <c r="E40" s="133">
        <f t="shared" si="1"/>
        <v>2.852315404617633</v>
      </c>
      <c r="F40" s="155">
        <v>3478267.8670000006</v>
      </c>
      <c r="G40" s="155">
        <v>3500116.1480000005</v>
      </c>
      <c r="H40" s="133">
        <f t="shared" si="2"/>
        <v>0.6281368150879093</v>
      </c>
      <c r="I40" s="133">
        <f t="shared" si="3"/>
        <v>2.517174634090358</v>
      </c>
      <c r="J40" s="155">
        <v>3758218.885</v>
      </c>
      <c r="K40" s="155">
        <v>3811274.5437300005</v>
      </c>
      <c r="L40" s="133">
        <f t="shared" si="6"/>
        <v>1.411723488000107</v>
      </c>
      <c r="M40" s="133">
        <f>K40/K$45*100</f>
        <v>2.5152464456425347</v>
      </c>
    </row>
    <row r="41" spans="1:13" ht="14.25">
      <c r="A41" s="148" t="s">
        <v>79</v>
      </c>
      <c r="B41" s="155">
        <v>4767.26227</v>
      </c>
      <c r="C41" s="155">
        <v>6701.00583</v>
      </c>
      <c r="D41" s="133">
        <f t="shared" si="0"/>
        <v>40.56297829823405</v>
      </c>
      <c r="E41" s="133">
        <f t="shared" si="1"/>
        <v>0.052466677489490424</v>
      </c>
      <c r="F41" s="155">
        <v>68176.63299999999</v>
      </c>
      <c r="G41" s="155">
        <v>74891.5</v>
      </c>
      <c r="H41" s="133">
        <f t="shared" si="2"/>
        <v>9.849220626662532</v>
      </c>
      <c r="I41" s="133">
        <f t="shared" si="3"/>
        <v>0.05385963669139874</v>
      </c>
      <c r="J41" s="155">
        <v>72552.026</v>
      </c>
      <c r="K41" s="155">
        <v>80207.86582999998</v>
      </c>
      <c r="L41" s="133">
        <f t="shared" si="6"/>
        <v>10.552206812253571</v>
      </c>
      <c r="M41" s="133">
        <f t="shared" si="5"/>
        <v>0.052933092887095</v>
      </c>
    </row>
    <row r="42" spans="1:13" ht="15.75">
      <c r="A42" s="145" t="s">
        <v>17</v>
      </c>
      <c r="B42" s="154">
        <v>324199.46618</v>
      </c>
      <c r="C42" s="154">
        <v>429149.87393</v>
      </c>
      <c r="D42" s="139">
        <f t="shared" si="0"/>
        <v>32.3721716715382</v>
      </c>
      <c r="E42" s="139">
        <f t="shared" si="1"/>
        <v>3.360102737015643</v>
      </c>
      <c r="F42" s="154">
        <v>3520021.5489999996</v>
      </c>
      <c r="G42" s="154">
        <v>3784239.432</v>
      </c>
      <c r="H42" s="138">
        <f t="shared" si="2"/>
        <v>7.5061439062798305</v>
      </c>
      <c r="I42" s="138">
        <f t="shared" si="3"/>
        <v>2.721507259979906</v>
      </c>
      <c r="J42" s="154">
        <v>3861986.4340000004</v>
      </c>
      <c r="K42" s="154">
        <v>4127645.2409300003</v>
      </c>
      <c r="L42" s="139">
        <f t="shared" si="6"/>
        <v>6.8788125352073655</v>
      </c>
      <c r="M42" s="139">
        <f t="shared" si="5"/>
        <v>2.7240349394934573</v>
      </c>
    </row>
    <row r="43" spans="1:13" ht="14.25">
      <c r="A43" s="148" t="s">
        <v>82</v>
      </c>
      <c r="B43" s="155">
        <v>324199.46618</v>
      </c>
      <c r="C43" s="155">
        <v>429149.87393</v>
      </c>
      <c r="D43" s="133">
        <f t="shared" si="0"/>
        <v>32.3721716715382</v>
      </c>
      <c r="E43" s="133">
        <f t="shared" si="1"/>
        <v>3.360102737015643</v>
      </c>
      <c r="F43" s="155">
        <v>3520021.5489999996</v>
      </c>
      <c r="G43" s="155">
        <v>3784239.432</v>
      </c>
      <c r="H43" s="133">
        <f t="shared" si="2"/>
        <v>7.5061439062798305</v>
      </c>
      <c r="I43" s="133">
        <f t="shared" si="3"/>
        <v>2.721507259979906</v>
      </c>
      <c r="J43" s="155">
        <v>3861986.4340000004</v>
      </c>
      <c r="K43" s="155">
        <v>4127645.2409300003</v>
      </c>
      <c r="L43" s="133">
        <f t="shared" si="6"/>
        <v>6.8788125352073655</v>
      </c>
      <c r="M43" s="133">
        <f t="shared" si="5"/>
        <v>2.7240349394934573</v>
      </c>
    </row>
    <row r="44" spans="1:13" ht="15.75">
      <c r="A44" s="144" t="s">
        <v>123</v>
      </c>
      <c r="B44" s="155"/>
      <c r="C44" s="155"/>
      <c r="D44" s="137"/>
      <c r="E44" s="137"/>
      <c r="F44" s="155">
        <f>(F45-F46)</f>
        <v>1296692.5680000037</v>
      </c>
      <c r="G44" s="155">
        <f>(G45-G46)</f>
        <v>12985572.358999997</v>
      </c>
      <c r="H44" s="133">
        <f t="shared" si="2"/>
        <v>901.4380184987658</v>
      </c>
      <c r="I44" s="133">
        <f t="shared" si="3"/>
        <v>9.33881961885674</v>
      </c>
      <c r="J44" s="154">
        <f>J45-J46</f>
        <v>1571171.8650000244</v>
      </c>
      <c r="K44" s="155">
        <f>K45-K46</f>
        <v>13418513.726999998</v>
      </c>
      <c r="L44" s="136">
        <f t="shared" si="6"/>
        <v>754.0449346068062</v>
      </c>
      <c r="M44" s="136">
        <f t="shared" si="5"/>
        <v>8.855533384013622</v>
      </c>
    </row>
    <row r="45" spans="1:13" s="82" customFormat="1" ht="22.5" customHeight="1" thickBot="1">
      <c r="A45" s="143" t="s">
        <v>126</v>
      </c>
      <c r="B45" s="156">
        <v>10646374.73198</v>
      </c>
      <c r="C45" s="156">
        <v>12771927.15575</v>
      </c>
      <c r="D45" s="135">
        <f>(C45-B45)/B45*100</f>
        <v>19.96503483373719</v>
      </c>
      <c r="E45" s="134">
        <f>C45/C$45*100</f>
        <v>100</v>
      </c>
      <c r="F45" s="156">
        <v>122429382.55</v>
      </c>
      <c r="G45" s="156">
        <v>139049396.915</v>
      </c>
      <c r="H45" s="135">
        <f t="shared" si="2"/>
        <v>13.575184337969198</v>
      </c>
      <c r="I45" s="134">
        <f t="shared" si="3"/>
        <v>100</v>
      </c>
      <c r="J45" s="156">
        <v>134251934.249</v>
      </c>
      <c r="K45" s="156">
        <v>151526883.194</v>
      </c>
      <c r="L45" s="135">
        <f t="shared" si="6"/>
        <v>12.867560561890873</v>
      </c>
      <c r="M45" s="134">
        <f t="shared" si="5"/>
        <v>100</v>
      </c>
    </row>
    <row r="46" spans="6:11" ht="20.25" customHeight="1" hidden="1">
      <c r="F46" s="156">
        <v>121132689.982</v>
      </c>
      <c r="G46" s="156">
        <v>126063824.556</v>
      </c>
      <c r="J46" s="151">
        <v>132680762.38399999</v>
      </c>
      <c r="K46" s="151">
        <v>138108369.467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1534827.244</v>
      </c>
      <c r="E2" s="69">
        <v>1656685.877</v>
      </c>
      <c r="F2" s="69">
        <v>1492003.654</v>
      </c>
      <c r="G2" s="69">
        <v>1537605.58</v>
      </c>
      <c r="H2" s="69">
        <v>1522305.181</v>
      </c>
      <c r="I2" s="69">
        <v>1416268.85</v>
      </c>
      <c r="J2" s="69">
        <v>1348789.462</v>
      </c>
      <c r="K2" s="69">
        <v>1630926.334</v>
      </c>
      <c r="L2" s="69">
        <v>1702872.961</v>
      </c>
      <c r="M2" s="69">
        <v>1990070.738</v>
      </c>
      <c r="N2" s="69"/>
      <c r="O2" s="70">
        <f>SUM(C2:N2)</f>
        <v>17339947.858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450088.045</v>
      </c>
      <c r="J4" s="23">
        <v>437028.767</v>
      </c>
      <c r="K4" s="23">
        <v>500260.327</v>
      </c>
      <c r="L4" s="23">
        <v>489537.414</v>
      </c>
      <c r="M4" s="23">
        <v>584840.385</v>
      </c>
      <c r="N4" s="23"/>
      <c r="O4" s="70">
        <f>SUM(C4:N4)</f>
        <v>5375484.864999999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115118.693</v>
      </c>
      <c r="L6" s="23">
        <v>173769.364</v>
      </c>
      <c r="M6" s="23">
        <v>290078.659</v>
      </c>
      <c r="N6" s="23"/>
      <c r="O6" s="129">
        <f>SUM(C6:N6)</f>
        <v>1878862.4330000002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112894.023</v>
      </c>
      <c r="L8" s="23">
        <v>122952.919</v>
      </c>
      <c r="M8" s="23">
        <v>132229.481</v>
      </c>
      <c r="N8" s="23"/>
      <c r="O8" s="129">
        <f t="shared" si="0"/>
        <v>1162779.7510000002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86675.902</v>
      </c>
      <c r="I10" s="23">
        <v>76185.142</v>
      </c>
      <c r="J10" s="23">
        <v>86315.62</v>
      </c>
      <c r="K10" s="23">
        <v>163487.132</v>
      </c>
      <c r="L10" s="23">
        <v>176690.554</v>
      </c>
      <c r="M10" s="23">
        <v>166718.603</v>
      </c>
      <c r="N10" s="23"/>
      <c r="O10" s="129">
        <f t="shared" si="0"/>
        <v>1257697.1950000003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152798.154</v>
      </c>
      <c r="J12" s="23">
        <v>108554.412</v>
      </c>
      <c r="K12" s="23">
        <v>191116.011</v>
      </c>
      <c r="L12" s="23">
        <v>201475.321</v>
      </c>
      <c r="M12" s="23">
        <v>198722.123</v>
      </c>
      <c r="N12" s="23"/>
      <c r="O12" s="129">
        <f t="shared" si="0"/>
        <v>1643521.4599999997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>
        <v>19687.577</v>
      </c>
      <c r="N14" s="23"/>
      <c r="O14" s="129">
        <f t="shared" si="0"/>
        <v>174858.351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52096.954</v>
      </c>
      <c r="M16" s="23">
        <v>62344.777</v>
      </c>
      <c r="N16" s="23"/>
      <c r="O16" s="129">
        <f t="shared" si="0"/>
        <v>780258.25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>
        <v>7158.383</v>
      </c>
      <c r="N18" s="23"/>
      <c r="O18" s="129">
        <f t="shared" si="0"/>
        <v>67345.334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147790.714</v>
      </c>
      <c r="L20" s="23">
        <v>141413.242</v>
      </c>
      <c r="M20" s="23">
        <v>161938.13</v>
      </c>
      <c r="N20" s="23"/>
      <c r="O20" s="129">
        <f t="shared" si="0"/>
        <v>1489162.3540000003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294484.567</v>
      </c>
      <c r="E22" s="23">
        <v>330407.417</v>
      </c>
      <c r="F22" s="23">
        <v>306699.494</v>
      </c>
      <c r="G22" s="23">
        <v>329596.32</v>
      </c>
      <c r="H22" s="23">
        <v>328406.343</v>
      </c>
      <c r="I22" s="23">
        <v>322018.723</v>
      </c>
      <c r="J22" s="23">
        <v>315407.262</v>
      </c>
      <c r="K22" s="23">
        <v>326500.905</v>
      </c>
      <c r="L22" s="23">
        <v>324029.397</v>
      </c>
      <c r="M22" s="23">
        <v>366352.619</v>
      </c>
      <c r="N22" s="23"/>
      <c r="O22" s="129">
        <f t="shared" si="0"/>
        <v>3509977.865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8667719.146</v>
      </c>
      <c r="D24" s="21">
        <v>9283595.203</v>
      </c>
      <c r="E24" s="21">
        <v>10558845.937</v>
      </c>
      <c r="F24" s="21">
        <v>9511230.131</v>
      </c>
      <c r="G24" s="21">
        <v>9831633.713</v>
      </c>
      <c r="H24" s="21">
        <v>9847891.328</v>
      </c>
      <c r="I24" s="21">
        <v>9006100.321</v>
      </c>
      <c r="J24" s="21">
        <v>8806184.409</v>
      </c>
      <c r="K24" s="21">
        <v>9342637.979</v>
      </c>
      <c r="L24" s="21">
        <v>9731092.557</v>
      </c>
      <c r="M24" s="21">
        <v>10352706.544</v>
      </c>
      <c r="N24" s="21"/>
      <c r="O24" s="129">
        <f t="shared" si="0"/>
        <v>104939637.26799999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635207.225</v>
      </c>
      <c r="E26" s="23">
        <v>722665.264</v>
      </c>
      <c r="F26" s="23">
        <v>646293.642</v>
      </c>
      <c r="G26" s="23">
        <v>681652.896</v>
      </c>
      <c r="H26" s="23">
        <v>637071.927</v>
      </c>
      <c r="I26" s="23">
        <v>582604.465</v>
      </c>
      <c r="J26" s="23">
        <v>616717.968</v>
      </c>
      <c r="K26" s="23">
        <v>695262.27</v>
      </c>
      <c r="L26" s="23">
        <v>664763.897</v>
      </c>
      <c r="M26" s="23">
        <v>768705.417</v>
      </c>
      <c r="N26" s="23"/>
      <c r="O26" s="129">
        <f t="shared" si="0"/>
        <v>7236516.136000001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89820.049</v>
      </c>
      <c r="D28" s="23">
        <v>103711.24</v>
      </c>
      <c r="E28" s="23">
        <v>150203.983</v>
      </c>
      <c r="F28" s="23">
        <v>122754.425</v>
      </c>
      <c r="G28" s="23">
        <v>128222.927</v>
      </c>
      <c r="H28" s="23">
        <v>139750.25</v>
      </c>
      <c r="I28" s="23">
        <v>162057.085</v>
      </c>
      <c r="J28" s="23">
        <v>137899.822</v>
      </c>
      <c r="K28" s="23">
        <v>147045.2</v>
      </c>
      <c r="L28" s="23">
        <v>135209.809</v>
      </c>
      <c r="M28" s="23">
        <v>157898.089</v>
      </c>
      <c r="N28" s="23"/>
      <c r="O28" s="129">
        <f t="shared" si="0"/>
        <v>1474572.879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164863.966</v>
      </c>
      <c r="J30" s="23">
        <v>162100.056</v>
      </c>
      <c r="K30" s="23">
        <v>168350.724</v>
      </c>
      <c r="L30" s="23">
        <v>188926.427</v>
      </c>
      <c r="M30" s="23">
        <v>198420.878</v>
      </c>
      <c r="N30" s="23"/>
      <c r="O30" s="129">
        <f t="shared" si="0"/>
        <v>1825582.4589999998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1387341.901</v>
      </c>
      <c r="E32" s="23">
        <v>1642255.369</v>
      </c>
      <c r="F32" s="24">
        <v>1482506.616</v>
      </c>
      <c r="G32" s="24">
        <v>1482422.111</v>
      </c>
      <c r="H32" s="24">
        <v>1386843.749</v>
      </c>
      <c r="I32" s="24">
        <v>1297900.584</v>
      </c>
      <c r="J32" s="24">
        <v>1461417.17</v>
      </c>
      <c r="K32" s="24">
        <v>1477880.222</v>
      </c>
      <c r="L32" s="24">
        <v>1652625.117</v>
      </c>
      <c r="M32" s="24">
        <v>1589890.745</v>
      </c>
      <c r="N32" s="24"/>
      <c r="O32" s="129">
        <f t="shared" si="0"/>
        <v>16164825.318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1228060.12</v>
      </c>
      <c r="D34" s="23">
        <v>1303799.223</v>
      </c>
      <c r="E34" s="23">
        <v>1477868.054</v>
      </c>
      <c r="F34" s="23">
        <v>1218073.951</v>
      </c>
      <c r="G34" s="23">
        <v>1290840.33</v>
      </c>
      <c r="H34" s="23">
        <v>1403073.65</v>
      </c>
      <c r="I34" s="23">
        <v>1409936.637</v>
      </c>
      <c r="J34" s="23">
        <v>1307744.519</v>
      </c>
      <c r="K34" s="23">
        <v>1370330.285</v>
      </c>
      <c r="L34" s="23">
        <v>1289204.723</v>
      </c>
      <c r="M34" s="23">
        <v>1447891.052</v>
      </c>
      <c r="N34" s="23"/>
      <c r="O34" s="129">
        <f t="shared" si="0"/>
        <v>14746822.543999998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1581278.862</v>
      </c>
      <c r="D36" s="23">
        <v>1637644.481</v>
      </c>
      <c r="E36" s="23">
        <v>1906702.627</v>
      </c>
      <c r="F36" s="23">
        <v>1631409.28</v>
      </c>
      <c r="G36" s="23">
        <v>1654743.345</v>
      </c>
      <c r="H36" s="23">
        <v>1606025.3</v>
      </c>
      <c r="I36" s="23">
        <v>1452519.113</v>
      </c>
      <c r="J36" s="23">
        <v>1071817.944</v>
      </c>
      <c r="K36" s="23">
        <v>1499875.282</v>
      </c>
      <c r="L36" s="23">
        <v>1635046.043</v>
      </c>
      <c r="M36" s="23">
        <v>1762748.064</v>
      </c>
      <c r="N36" s="23"/>
      <c r="O36" s="129">
        <f t="shared" si="0"/>
        <v>17439810.341000002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>
        <v>75398.98</v>
      </c>
      <c r="N38" s="23"/>
      <c r="O38" s="129">
        <f t="shared" si="0"/>
        <v>714382.4330000001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949604.16</v>
      </c>
      <c r="E40" s="23">
        <v>1131345.881</v>
      </c>
      <c r="F40" s="23">
        <v>1052623.497</v>
      </c>
      <c r="G40" s="23">
        <v>1049209.062</v>
      </c>
      <c r="H40" s="23">
        <v>958251.164</v>
      </c>
      <c r="I40" s="23">
        <v>867053.837</v>
      </c>
      <c r="J40" s="23">
        <v>956194.421</v>
      </c>
      <c r="K40" s="23">
        <v>975368.138</v>
      </c>
      <c r="L40" s="23">
        <v>989391.751</v>
      </c>
      <c r="M40" s="23">
        <v>1078589.541</v>
      </c>
      <c r="N40" s="23"/>
      <c r="O40" s="129">
        <f t="shared" si="0"/>
        <v>10828135.874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418178.185</v>
      </c>
      <c r="E42" s="23">
        <v>464997.072</v>
      </c>
      <c r="F42" s="23">
        <v>450216</v>
      </c>
      <c r="G42" s="23">
        <v>482190.93</v>
      </c>
      <c r="H42" s="23">
        <v>471874.788</v>
      </c>
      <c r="I42" s="23">
        <v>435236.647</v>
      </c>
      <c r="J42" s="23">
        <v>409375.665</v>
      </c>
      <c r="K42" s="23">
        <v>416691.116</v>
      </c>
      <c r="L42" s="23">
        <v>444969.16</v>
      </c>
      <c r="M42" s="23">
        <v>506415.351</v>
      </c>
      <c r="N42" s="23"/>
      <c r="O42" s="129">
        <f t="shared" si="0"/>
        <v>4886424.705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500203.917</v>
      </c>
      <c r="E44" s="23">
        <v>576755.385</v>
      </c>
      <c r="F44" s="23">
        <v>513522.485</v>
      </c>
      <c r="G44" s="23">
        <v>570995.304</v>
      </c>
      <c r="H44" s="23">
        <v>562366.979</v>
      </c>
      <c r="I44" s="23">
        <v>514967.102</v>
      </c>
      <c r="J44" s="23">
        <v>494914.013</v>
      </c>
      <c r="K44" s="23">
        <v>516678.845</v>
      </c>
      <c r="L44" s="23">
        <v>509764.176</v>
      </c>
      <c r="M44" s="23">
        <v>602558.786</v>
      </c>
      <c r="N44" s="23"/>
      <c r="O44" s="129">
        <f t="shared" si="0"/>
        <v>5842193.376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1360039.801</v>
      </c>
      <c r="E46" s="23">
        <v>1328380.15</v>
      </c>
      <c r="F46" s="23">
        <v>1328655.045</v>
      </c>
      <c r="G46" s="23">
        <v>1345956.847</v>
      </c>
      <c r="H46" s="23">
        <v>1482163.172</v>
      </c>
      <c r="I46" s="23">
        <v>1249847.964</v>
      </c>
      <c r="J46" s="23">
        <v>1280470.574</v>
      </c>
      <c r="K46" s="23">
        <v>1200048.908</v>
      </c>
      <c r="L46" s="23">
        <v>1335242.111</v>
      </c>
      <c r="M46" s="23">
        <v>1186158.913</v>
      </c>
      <c r="N46" s="23"/>
      <c r="O46" s="129">
        <f t="shared" si="0"/>
        <v>14320689.254999999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207918.316</v>
      </c>
      <c r="D48" s="23">
        <v>235581.361</v>
      </c>
      <c r="E48" s="23">
        <v>280002.698</v>
      </c>
      <c r="F48" s="23">
        <v>271107.156</v>
      </c>
      <c r="G48" s="23">
        <v>297954.075</v>
      </c>
      <c r="H48" s="23">
        <v>286515.056</v>
      </c>
      <c r="I48" s="23">
        <v>257783.408</v>
      </c>
      <c r="J48" s="23">
        <v>255849.699</v>
      </c>
      <c r="K48" s="23">
        <v>249722.547</v>
      </c>
      <c r="L48" s="23">
        <v>262083.932</v>
      </c>
      <c r="M48" s="23">
        <v>266187.101</v>
      </c>
      <c r="N48" s="23"/>
      <c r="O48" s="129">
        <f t="shared" si="0"/>
        <v>2870705.3490000004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153333.203</v>
      </c>
      <c r="H50" s="23">
        <v>166660.72</v>
      </c>
      <c r="I50" s="23">
        <v>135409.923</v>
      </c>
      <c r="J50" s="23">
        <v>160091.537</v>
      </c>
      <c r="K50" s="23">
        <v>179505.351</v>
      </c>
      <c r="L50" s="23">
        <v>182411.67</v>
      </c>
      <c r="M50" s="23">
        <v>253215.406</v>
      </c>
      <c r="N50" s="23"/>
      <c r="O50" s="129">
        <f t="shared" si="0"/>
        <v>1922444.0729999999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2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79067.562</v>
      </c>
      <c r="J52" s="23">
        <v>115082.793</v>
      </c>
      <c r="K52" s="23">
        <v>94133.309</v>
      </c>
      <c r="L52" s="23">
        <v>78218.604</v>
      </c>
      <c r="M52" s="23">
        <v>87631.57</v>
      </c>
      <c r="N52" s="23"/>
      <c r="O52" s="129">
        <f t="shared" si="0"/>
        <v>1091524.883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2">
        <v>2012</v>
      </c>
      <c r="B54" s="22" t="s">
        <v>158</v>
      </c>
      <c r="C54" s="23">
        <v>255891.626</v>
      </c>
      <c r="D54" s="23">
        <v>289953.015</v>
      </c>
      <c r="E54" s="23">
        <v>349953.028</v>
      </c>
      <c r="F54" s="23">
        <v>318239.988</v>
      </c>
      <c r="G54" s="23">
        <v>339489.336</v>
      </c>
      <c r="H54" s="23">
        <v>318646.028</v>
      </c>
      <c r="I54" s="23">
        <v>304498.013</v>
      </c>
      <c r="J54" s="23">
        <v>306850.106</v>
      </c>
      <c r="K54" s="23">
        <v>329075.341</v>
      </c>
      <c r="L54" s="23">
        <v>323224.021</v>
      </c>
      <c r="M54" s="23">
        <v>364295.646</v>
      </c>
      <c r="N54" s="23"/>
      <c r="O54" s="129">
        <f t="shared" si="0"/>
        <v>3500116.1480000005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5462.248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5700.976</v>
      </c>
      <c r="M56" s="23">
        <v>6701.006</v>
      </c>
      <c r="N56" s="23"/>
      <c r="O56" s="129">
        <f t="shared" si="0"/>
        <v>74891.5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412059.881</v>
      </c>
      <c r="I58" s="21">
        <v>379373.583</v>
      </c>
      <c r="J58" s="21">
        <v>342893.767</v>
      </c>
      <c r="K58" s="21">
        <v>364102.765</v>
      </c>
      <c r="L58" s="21">
        <v>339647.668</v>
      </c>
      <c r="M58" s="21">
        <v>429149.874</v>
      </c>
      <c r="N58" s="21"/>
      <c r="O58" s="129">
        <f t="shared" si="0"/>
        <v>3784239.432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412059.881</v>
      </c>
      <c r="I60" s="23">
        <v>379373.583</v>
      </c>
      <c r="J60" s="23">
        <v>342893.767</v>
      </c>
      <c r="K60" s="23">
        <v>364102.765</v>
      </c>
      <c r="L60" s="23">
        <v>339647.668</v>
      </c>
      <c r="M60" s="23">
        <v>429149.874</v>
      </c>
      <c r="N60" s="23"/>
      <c r="O60" s="129">
        <f t="shared" si="0"/>
        <v>3784239.432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10349523.968</v>
      </c>
      <c r="D72" s="126">
        <v>11749041.126</v>
      </c>
      <c r="E72" s="126">
        <v>13210404.716</v>
      </c>
      <c r="F72" s="126">
        <v>12633007.215</v>
      </c>
      <c r="G72" s="126">
        <v>13135775.62</v>
      </c>
      <c r="H72" s="126">
        <v>13236133.058</v>
      </c>
      <c r="I72" s="126">
        <v>12838031.606</v>
      </c>
      <c r="J72" s="126">
        <v>12839797.02</v>
      </c>
      <c r="K72" s="126">
        <v>12993377.091</v>
      </c>
      <c r="L72" s="126">
        <v>13292378.339</v>
      </c>
      <c r="M72" s="126">
        <v>12771927.156</v>
      </c>
      <c r="N72" s="126"/>
      <c r="O72" s="126">
        <f>SUM(C72:N72)</f>
        <v>139049396.91500002</v>
      </c>
    </row>
    <row r="73" ht="12.75">
      <c r="B73" s="131" t="s">
        <v>127</v>
      </c>
    </row>
    <row r="75" ht="12.75">
      <c r="C75" s="15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D)'!B8*1.8038</f>
        <v>3068395.736732326</v>
      </c>
      <c r="C8" s="58">
        <f>'SEKTÖR (U S D)'!C8*1.7855</f>
        <v>3553271.3020383655</v>
      </c>
      <c r="D8" s="116">
        <f aca="true" t="shared" si="0" ref="D8:D43">(C8-B8)/B8*100</f>
        <v>15.802249999943147</v>
      </c>
      <c r="E8" s="116">
        <f aca="true" t="shared" si="1" ref="E8:E43">C8/C$45*100</f>
        <v>15.58160106428463</v>
      </c>
      <c r="F8" s="58">
        <f>'SEKTÖR (U S D)'!F8*1.6538</f>
        <v>26467079.804398596</v>
      </c>
      <c r="G8" s="58">
        <f>'SEKTÖR (U S D)'!G8*1.7936</f>
        <v>31100930.4781088</v>
      </c>
      <c r="H8" s="116">
        <f aca="true" t="shared" si="2" ref="H8:H45">(G8-F8)/F8*100</f>
        <v>17.507978620822758</v>
      </c>
      <c r="I8" s="116">
        <f aca="true" t="shared" si="3" ref="I8:I45">G8/G$45*100</f>
        <v>12.470350999508325</v>
      </c>
      <c r="J8" s="58">
        <f>'SEKTÖR (U S D)'!J8*1.641</f>
        <v>29071793.65587</v>
      </c>
      <c r="K8" s="58">
        <f>'SEKTÖR (U S D)'!K8*1.7993</f>
        <v>34559089.55803245</v>
      </c>
      <c r="L8" s="116">
        <f aca="true" t="shared" si="4" ref="L8:L45">(K8-J8)/J8*100</f>
        <v>18.874982283917284</v>
      </c>
      <c r="M8" s="116">
        <f aca="true" t="shared" si="5" ref="M8:M45">K8/K$45*100</f>
        <v>12.675614497421758</v>
      </c>
    </row>
    <row r="9" spans="1:13" s="64" customFormat="1" ht="15.75">
      <c r="A9" s="60" t="s">
        <v>73</v>
      </c>
      <c r="B9" s="61">
        <f>'SEKTÖR (U S D)'!B9*1.8038</f>
        <v>2346398.970692612</v>
      </c>
      <c r="C9" s="61">
        <f>'SEKTÖR (U S D)'!C9*1.7855</f>
        <v>2610008.169448895</v>
      </c>
      <c r="D9" s="62">
        <f t="shared" si="0"/>
        <v>11.23462812798926</v>
      </c>
      <c r="E9" s="62">
        <f t="shared" si="1"/>
        <v>11.44525779597715</v>
      </c>
      <c r="F9" s="61">
        <f>'SEKTÖR (U S D)'!F9*1.6538</f>
        <v>19307871.6830212</v>
      </c>
      <c r="G9" s="61">
        <f>'SEKTÖR (U S D)'!G9*1.7936</f>
        <v>22134472.5777232</v>
      </c>
      <c r="H9" s="62">
        <f t="shared" si="2"/>
        <v>14.639629582724211</v>
      </c>
      <c r="I9" s="62">
        <f t="shared" si="3"/>
        <v>8.875124891439736</v>
      </c>
      <c r="J9" s="61">
        <f>'SEKTÖR (U S D)'!J9*1.641</f>
        <v>21257304.239175003</v>
      </c>
      <c r="K9" s="61">
        <f>'SEKTÖR (U S D)'!K9*1.7993</f>
        <v>24700354.898309663</v>
      </c>
      <c r="L9" s="62">
        <f t="shared" si="4"/>
        <v>16.197023951839927</v>
      </c>
      <c r="M9" s="63">
        <f t="shared" si="5"/>
        <v>9.059618775972805</v>
      </c>
    </row>
    <row r="10" spans="1:13" ht="14.25">
      <c r="A10" s="44" t="s">
        <v>3</v>
      </c>
      <c r="B10" s="4">
        <f>'SEKTÖR (U S D)'!B10*1.8038</f>
        <v>883024.720575822</v>
      </c>
      <c r="C10" s="4">
        <f>'SEKTÖR (U S D)'!C10*1.7855</f>
        <v>1044232.5081317001</v>
      </c>
      <c r="D10" s="34">
        <f t="shared" si="0"/>
        <v>18.256316476706807</v>
      </c>
      <c r="E10" s="34">
        <f t="shared" si="1"/>
        <v>4.579108370005862</v>
      </c>
      <c r="F10" s="4">
        <f>'SEKTÖR (U S D)'!F10*1.6538</f>
        <v>8082819.461150199</v>
      </c>
      <c r="G10" s="4">
        <f>'SEKTÖR (U S D)'!G10*1.7936</f>
        <v>9641469.653864</v>
      </c>
      <c r="H10" s="34">
        <f t="shared" si="2"/>
        <v>19.283496312213835</v>
      </c>
      <c r="I10" s="34">
        <f t="shared" si="3"/>
        <v>3.865881466775436</v>
      </c>
      <c r="J10" s="4">
        <f>'SEKTÖR (U S D)'!J10*1.641</f>
        <v>8790041.502276001</v>
      </c>
      <c r="K10" s="4">
        <f>'SEKTÖR (U S D)'!K10*1.7993</f>
        <v>10697632.16655182</v>
      </c>
      <c r="L10" s="34">
        <f t="shared" si="4"/>
        <v>21.70172534204629</v>
      </c>
      <c r="M10" s="45">
        <f t="shared" si="5"/>
        <v>3.923687316783284</v>
      </c>
    </row>
    <row r="11" spans="1:13" ht="14.25">
      <c r="A11" s="44" t="s">
        <v>4</v>
      </c>
      <c r="B11" s="4">
        <f>'SEKTÖR (U S D)'!B11*1.8038</f>
        <v>501538.577303944</v>
      </c>
      <c r="C11" s="4">
        <f>'SEKTÖR (U S D)'!C11*1.7855</f>
        <v>517935.44557308</v>
      </c>
      <c r="D11" s="34">
        <f t="shared" si="0"/>
        <v>3.269313470815849</v>
      </c>
      <c r="E11" s="34">
        <f t="shared" si="1"/>
        <v>2.2712207439219907</v>
      </c>
      <c r="F11" s="4">
        <f>'SEKTÖR (U S D)'!F11*1.6538</f>
        <v>3300019.0006456003</v>
      </c>
      <c r="G11" s="4">
        <f>'SEKTÖR (U S D)'!G11*1.7936</f>
        <v>3369927.6598288007</v>
      </c>
      <c r="H11" s="34">
        <f t="shared" si="2"/>
        <v>2.1184320202254545</v>
      </c>
      <c r="I11" s="34">
        <f t="shared" si="3"/>
        <v>1.3512194045318564</v>
      </c>
      <c r="J11" s="4">
        <f>'SEKTÖR (U S D)'!J11*1.641</f>
        <v>3796847.8979399996</v>
      </c>
      <c r="K11" s="4">
        <f>'SEKTÖR (U S D)'!K11*1.7993</f>
        <v>3993039.4313397277</v>
      </c>
      <c r="L11" s="34">
        <f t="shared" si="4"/>
        <v>5.167221302337997</v>
      </c>
      <c r="M11" s="45">
        <f t="shared" si="5"/>
        <v>1.464570657154436</v>
      </c>
    </row>
    <row r="12" spans="1:13" ht="14.25">
      <c r="A12" s="44" t="s">
        <v>5</v>
      </c>
      <c r="B12" s="4">
        <f>'SEKTÖR (U S D)'!B12*1.8038</f>
        <v>249904.484412264</v>
      </c>
      <c r="C12" s="4">
        <f>'SEKTÖR (U S D)'!C12*1.7855</f>
        <v>236095.73848619498</v>
      </c>
      <c r="D12" s="34">
        <f t="shared" si="0"/>
        <v>-5.525609497782725</v>
      </c>
      <c r="E12" s="34">
        <f t="shared" si="1"/>
        <v>1.0353134611362815</v>
      </c>
      <c r="F12" s="4">
        <f>'SEKTÖR (U S D)'!F12*1.6538</f>
        <v>1794871.6190461996</v>
      </c>
      <c r="G12" s="4">
        <f>'SEKTÖR (U S D)'!G12*1.7936</f>
        <v>2085561.7613936004</v>
      </c>
      <c r="H12" s="34">
        <f t="shared" si="2"/>
        <v>16.195595231589568</v>
      </c>
      <c r="I12" s="34">
        <f t="shared" si="3"/>
        <v>0.8362350192074547</v>
      </c>
      <c r="J12" s="4">
        <f>'SEKTÖR (U S D)'!J12*1.641</f>
        <v>1965398.7137550004</v>
      </c>
      <c r="K12" s="4">
        <f>'SEKTÖR (U S D)'!K12*1.7993</f>
        <v>2306360.0530265374</v>
      </c>
      <c r="L12" s="34">
        <f t="shared" si="4"/>
        <v>17.348202015463414</v>
      </c>
      <c r="M12" s="45">
        <f t="shared" si="5"/>
        <v>0.8459288510863768</v>
      </c>
    </row>
    <row r="13" spans="1:13" ht="14.25">
      <c r="A13" s="44" t="s">
        <v>6</v>
      </c>
      <c r="B13" s="4">
        <f>'SEKTÖR (U S D)'!B13*1.8038</f>
        <v>235430.04404001002</v>
      </c>
      <c r="C13" s="4">
        <f>'SEKTÖR (U S D)'!C13*1.7855</f>
        <v>297676.06537082006</v>
      </c>
      <c r="D13" s="34">
        <f t="shared" si="0"/>
        <v>26.439285429616483</v>
      </c>
      <c r="E13" s="34">
        <f t="shared" si="1"/>
        <v>1.3053519708256578</v>
      </c>
      <c r="F13" s="4">
        <f>'SEKTÖR (U S D)'!F13*1.6538</f>
        <v>2066822.7920377997</v>
      </c>
      <c r="G13" s="4">
        <f>'SEKTÖR (U S D)'!G13*1.7936</f>
        <v>2255805.688952001</v>
      </c>
      <c r="H13" s="34">
        <f t="shared" si="2"/>
        <v>9.143642969403873</v>
      </c>
      <c r="I13" s="34">
        <f t="shared" si="3"/>
        <v>0.9044966917539545</v>
      </c>
      <c r="J13" s="4">
        <f>'SEKTÖR (U S D)'!J13*1.641</f>
        <v>2274971.890137</v>
      </c>
      <c r="K13" s="4">
        <f>'SEKTÖR (U S D)'!K13*1.7993</f>
        <v>2480849.4030080116</v>
      </c>
      <c r="L13" s="34">
        <f t="shared" si="4"/>
        <v>9.049672822929411</v>
      </c>
      <c r="M13" s="45">
        <f t="shared" si="5"/>
        <v>0.9099282145695158</v>
      </c>
    </row>
    <row r="14" spans="1:13" ht="14.25">
      <c r="A14" s="44" t="s">
        <v>7</v>
      </c>
      <c r="B14" s="4">
        <f>'SEKTÖR (U S D)'!B14*1.8038</f>
        <v>370425.37024674204</v>
      </c>
      <c r="C14" s="4">
        <f>'SEKTÖR (U S D)'!C14*1.7855</f>
        <v>354818.35122357</v>
      </c>
      <c r="D14" s="34">
        <f t="shared" si="0"/>
        <v>-4.213269467146953</v>
      </c>
      <c r="E14" s="34">
        <f t="shared" si="1"/>
        <v>1.555929038089871</v>
      </c>
      <c r="F14" s="4">
        <f>'SEKTÖR (U S D)'!F14*1.6538</f>
        <v>2664670.7478278</v>
      </c>
      <c r="G14" s="4">
        <f>'SEKTÖR (U S D)'!G14*1.7936</f>
        <v>2947820.0906559997</v>
      </c>
      <c r="H14" s="34">
        <f t="shared" si="2"/>
        <v>10.626053633793926</v>
      </c>
      <c r="I14" s="34">
        <f t="shared" si="3"/>
        <v>1.1819694989433673</v>
      </c>
      <c r="J14" s="4">
        <f>'SEKTÖR (U S D)'!J14*1.641</f>
        <v>2907493.402116</v>
      </c>
      <c r="K14" s="4">
        <f>'SEKTÖR (U S D)'!K14*1.7993</f>
        <v>3223338.3002920616</v>
      </c>
      <c r="L14" s="34">
        <f t="shared" si="4"/>
        <v>10.863133788926142</v>
      </c>
      <c r="M14" s="45">
        <f t="shared" si="5"/>
        <v>1.1822589718594143</v>
      </c>
    </row>
    <row r="15" spans="1:13" ht="14.25">
      <c r="A15" s="44" t="s">
        <v>8</v>
      </c>
      <c r="B15" s="4">
        <f>'SEKTÖR (U S D)'!B15*1.8038</f>
        <v>23896.042453448</v>
      </c>
      <c r="C15" s="4">
        <f>'SEKTÖR (U S D)'!C15*1.7855</f>
        <v>35152.16855495</v>
      </c>
      <c r="D15" s="34">
        <f t="shared" si="0"/>
        <v>47.10456186805877</v>
      </c>
      <c r="E15" s="34">
        <f t="shared" si="1"/>
        <v>0.15414726892751288</v>
      </c>
      <c r="F15" s="4">
        <f>'SEKTÖR (U S D)'!F15*1.6538</f>
        <v>265493.41805919993</v>
      </c>
      <c r="G15" s="4">
        <f>'SEKTÖR (U S D)'!G15*1.7936</f>
        <v>313625.9383536</v>
      </c>
      <c r="H15" s="34">
        <f t="shared" si="2"/>
        <v>18.129458969738913</v>
      </c>
      <c r="I15" s="34">
        <f t="shared" si="3"/>
        <v>0.12575268564946726</v>
      </c>
      <c r="J15" s="4">
        <f>'SEKTÖR (U S D)'!J15*1.641</f>
        <v>293640.584307</v>
      </c>
      <c r="K15" s="4">
        <f>'SEKTÖR (U S D)'!K15*1.7993</f>
        <v>351308.82117217005</v>
      </c>
      <c r="L15" s="34">
        <f t="shared" si="4"/>
        <v>19.639055344229313</v>
      </c>
      <c r="M15" s="45">
        <f t="shared" si="5"/>
        <v>0.12885337095598048</v>
      </c>
    </row>
    <row r="16" spans="1:13" ht="14.25">
      <c r="A16" s="44" t="s">
        <v>142</v>
      </c>
      <c r="B16" s="4">
        <f>'SEKTÖR (U S D)'!B16*1.8038</f>
        <v>74427.373134008</v>
      </c>
      <c r="C16" s="4">
        <f>'SEKTÖR (U S D)'!C16*1.7855</f>
        <v>111316.60010126501</v>
      </c>
      <c r="D16" s="34">
        <f t="shared" si="0"/>
        <v>49.56405877826322</v>
      </c>
      <c r="E16" s="34">
        <f t="shared" si="1"/>
        <v>0.48813915605470704</v>
      </c>
      <c r="F16" s="4">
        <f>'SEKTÖR (U S D)'!F16*1.6538</f>
        <v>1015304.8039293999</v>
      </c>
      <c r="G16" s="4">
        <f>'SEKTÖR (U S D)'!G16*1.7936</f>
        <v>1399471.1972</v>
      </c>
      <c r="H16" s="34">
        <f t="shared" si="2"/>
        <v>37.837543148009516</v>
      </c>
      <c r="I16" s="34">
        <f t="shared" si="3"/>
        <v>0.561137457127532</v>
      </c>
      <c r="J16" s="4">
        <f>'SEKTÖR (U S D)'!J16*1.641</f>
        <v>1102682.863029</v>
      </c>
      <c r="K16" s="4">
        <f>'SEKTÖR (U S D)'!K16*1.7993</f>
        <v>1517632.269039399</v>
      </c>
      <c r="L16" s="34">
        <f t="shared" si="4"/>
        <v>37.63089279092988</v>
      </c>
      <c r="M16" s="45">
        <f t="shared" si="5"/>
        <v>0.5566385526125561</v>
      </c>
    </row>
    <row r="17" spans="1:13" ht="14.25">
      <c r="A17" s="81" t="s">
        <v>144</v>
      </c>
      <c r="B17" s="4">
        <f>'SEKTÖR (U S D)'!B17*1.8038</f>
        <v>7752.358526374001</v>
      </c>
      <c r="C17" s="4">
        <f>'SEKTÖR (U S D)'!C17*1.7855</f>
        <v>12781.292007315</v>
      </c>
      <c r="D17" s="34">
        <f t="shared" si="0"/>
        <v>64.86972272802217</v>
      </c>
      <c r="E17" s="34">
        <f t="shared" si="1"/>
        <v>0.05604778701526849</v>
      </c>
      <c r="F17" s="4">
        <f>'SEKTÖR (U S D)'!F17*1.6538</f>
        <v>117869.840325</v>
      </c>
      <c r="G17" s="4">
        <f>'SEKTÖR (U S D)'!G17*1.7936</f>
        <v>120790.59106240001</v>
      </c>
      <c r="H17" s="34">
        <f t="shared" si="2"/>
        <v>2.477945782692747</v>
      </c>
      <c r="I17" s="34">
        <f t="shared" si="3"/>
        <v>0.0484326688890048</v>
      </c>
      <c r="J17" s="4">
        <f>'SEKTÖR (U S D)'!J17*1.641</f>
        <v>126227.38397400001</v>
      </c>
      <c r="K17" s="4">
        <f>'SEKTÖR (U S D)'!K17*1.7993</f>
        <v>130194.455679229</v>
      </c>
      <c r="L17" s="34">
        <f t="shared" si="4"/>
        <v>3.1427980049448787</v>
      </c>
      <c r="M17" s="45">
        <f t="shared" si="5"/>
        <v>0.04775284161118756</v>
      </c>
    </row>
    <row r="18" spans="1:13" s="64" customFormat="1" ht="15.75">
      <c r="A18" s="42" t="s">
        <v>74</v>
      </c>
      <c r="B18" s="3">
        <f>'SEKTÖR (U S D)'!B18*1.8038</f>
        <v>234544.78640387402</v>
      </c>
      <c r="C18" s="3">
        <f>'SEKTÖR (U S D)'!C18*1.7855</f>
        <v>289140.531847055</v>
      </c>
      <c r="D18" s="33">
        <f t="shared" si="0"/>
        <v>23.277322118416198</v>
      </c>
      <c r="E18" s="33">
        <f t="shared" si="1"/>
        <v>1.2679224398574371</v>
      </c>
      <c r="F18" s="3">
        <f>'SEKTÖR (U S D)'!F18*1.6538</f>
        <v>2105491.5665714</v>
      </c>
      <c r="G18" s="3">
        <f>'SEKTÖR (U S D)'!G18*1.7936</f>
        <v>2670961.598134401</v>
      </c>
      <c r="H18" s="33">
        <f t="shared" si="2"/>
        <v>26.85691268209717</v>
      </c>
      <c r="I18" s="33">
        <f t="shared" si="3"/>
        <v>1.0709592325023285</v>
      </c>
      <c r="J18" s="3">
        <f>'SEKTÖR (U S D)'!J18*1.641</f>
        <v>2280133.3011809997</v>
      </c>
      <c r="K18" s="3">
        <f>'SEKTÖR (U S D)'!K18*1.7993</f>
        <v>2941042.8774808133</v>
      </c>
      <c r="L18" s="33">
        <f t="shared" si="4"/>
        <v>28.98556746473963</v>
      </c>
      <c r="M18" s="43">
        <f t="shared" si="5"/>
        <v>1.078718398317008</v>
      </c>
    </row>
    <row r="19" spans="1:13" ht="14.25">
      <c r="A19" s="44" t="s">
        <v>108</v>
      </c>
      <c r="B19" s="4">
        <f>'SEKTÖR (U S D)'!B19*1.8038</f>
        <v>234544.78640387402</v>
      </c>
      <c r="C19" s="4">
        <f>'SEKTÖR (U S D)'!C19*1.7855</f>
        <v>289140.531847055</v>
      </c>
      <c r="D19" s="34">
        <f t="shared" si="0"/>
        <v>23.277322118416198</v>
      </c>
      <c r="E19" s="34">
        <f t="shared" si="1"/>
        <v>1.2679224398574371</v>
      </c>
      <c r="F19" s="4">
        <f>'SEKTÖR (U S D)'!F19*1.6538</f>
        <v>2105491.5665714</v>
      </c>
      <c r="G19" s="4">
        <f>'SEKTÖR (U S D)'!G19*1.7936</f>
        <v>2670961.598134401</v>
      </c>
      <c r="H19" s="34">
        <f t="shared" si="2"/>
        <v>26.85691268209717</v>
      </c>
      <c r="I19" s="34">
        <f t="shared" si="3"/>
        <v>1.0709592325023285</v>
      </c>
      <c r="J19" s="4">
        <f>'SEKTÖR (U S D)'!J19*1.641</f>
        <v>2280133.3011809997</v>
      </c>
      <c r="K19" s="4">
        <f>'SEKTÖR (U S D)'!K19*1.7993</f>
        <v>2941042.8774808133</v>
      </c>
      <c r="L19" s="34">
        <f t="shared" si="4"/>
        <v>28.98556746473963</v>
      </c>
      <c r="M19" s="45">
        <f t="shared" si="5"/>
        <v>1.078718398317008</v>
      </c>
    </row>
    <row r="20" spans="1:13" s="64" customFormat="1" ht="15.75">
      <c r="A20" s="42" t="s">
        <v>75</v>
      </c>
      <c r="B20" s="3">
        <f>'SEKTÖR (U S D)'!B20*1.8038</f>
        <v>487451.97963584</v>
      </c>
      <c r="C20" s="3">
        <f>'SEKTÖR (U S D)'!C20*1.7855</f>
        <v>654122.6007424151</v>
      </c>
      <c r="D20" s="33">
        <f t="shared" si="0"/>
        <v>34.19221340142868</v>
      </c>
      <c r="E20" s="33">
        <f t="shared" si="1"/>
        <v>2.8684208284500414</v>
      </c>
      <c r="F20" s="3">
        <f>'SEKTÖR (U S D)'!F20*1.6538</f>
        <v>5053716.551498399</v>
      </c>
      <c r="G20" s="3">
        <f>'SEKTÖR (U S D)'!G20*1.7936</f>
        <v>6295496.298664001</v>
      </c>
      <c r="H20" s="33">
        <f t="shared" si="2"/>
        <v>24.571614464555218</v>
      </c>
      <c r="I20" s="33">
        <f t="shared" si="3"/>
        <v>2.5242668741279237</v>
      </c>
      <c r="J20" s="3">
        <f>'SEKTÖR (U S D)'!J20*1.641</f>
        <v>5534356.113872999</v>
      </c>
      <c r="K20" s="3">
        <f>'SEKTÖR (U S D)'!K20*1.7993</f>
        <v>6917691.782241988</v>
      </c>
      <c r="L20" s="33">
        <f t="shared" si="4"/>
        <v>24.99542204921317</v>
      </c>
      <c r="M20" s="43">
        <f t="shared" si="5"/>
        <v>2.53727732313195</v>
      </c>
    </row>
    <row r="21" spans="1:13" ht="15" thickBot="1">
      <c r="A21" s="44" t="s">
        <v>9</v>
      </c>
      <c r="B21" s="4">
        <f>'SEKTÖR (U S D)'!B21*1.8038</f>
        <v>487451.97963584</v>
      </c>
      <c r="C21" s="4">
        <f>'SEKTÖR (U S D)'!C21*1.7855</f>
        <v>654122.6007424151</v>
      </c>
      <c r="D21" s="34">
        <f t="shared" si="0"/>
        <v>34.19221340142868</v>
      </c>
      <c r="E21" s="34">
        <f t="shared" si="1"/>
        <v>2.8684208284500414</v>
      </c>
      <c r="F21" s="4">
        <f>'SEKTÖR (U S D)'!F21*1.6538</f>
        <v>5053716.551498399</v>
      </c>
      <c r="G21" s="4">
        <f>'SEKTÖR (U S D)'!G21*1.7936</f>
        <v>6295496.298664001</v>
      </c>
      <c r="H21" s="34">
        <f t="shared" si="2"/>
        <v>24.571614464555218</v>
      </c>
      <c r="I21" s="34">
        <f t="shared" si="3"/>
        <v>2.5242668741279237</v>
      </c>
      <c r="J21" s="4">
        <f>'SEKTÖR (U S D)'!J21*1.641</f>
        <v>5534356.113872999</v>
      </c>
      <c r="K21" s="4">
        <f>'SEKTÖR (U S D)'!K21*1.7993</f>
        <v>6917691.782241988</v>
      </c>
      <c r="L21" s="34">
        <f t="shared" si="4"/>
        <v>24.99542204921317</v>
      </c>
      <c r="M21" s="45">
        <f t="shared" si="5"/>
        <v>2.53727732313195</v>
      </c>
    </row>
    <row r="22" spans="1:13" ht="18" thickBot="1" thickTop="1">
      <c r="A22" s="51" t="s">
        <v>10</v>
      </c>
      <c r="B22" s="58">
        <f>'SEKTÖR (U S D)'!B22*1.8038</f>
        <v>15550744.007717714</v>
      </c>
      <c r="C22" s="58">
        <f>'SEKTÖR (U S D)'!C22*1.7855</f>
        <v>18484757.534651246</v>
      </c>
      <c r="D22" s="59">
        <f t="shared" si="0"/>
        <v>18.86735146226704</v>
      </c>
      <c r="E22" s="59">
        <f t="shared" si="1"/>
        <v>81.05829619869971</v>
      </c>
      <c r="F22" s="58">
        <f>'SEKTÖR (U S D)'!F22*1.6538</f>
        <v>168040751.25505817</v>
      </c>
      <c r="G22" s="58">
        <f>'SEKTÖR (U S D)'!G22*1.7936</f>
        <v>188219733.4038848</v>
      </c>
      <c r="H22" s="59">
        <f t="shared" si="2"/>
        <v>12.008386059996994</v>
      </c>
      <c r="I22" s="59">
        <f t="shared" si="3"/>
        <v>75.46932212309336</v>
      </c>
      <c r="J22" s="58">
        <f>'SEKTÖR (U S D)'!J22*1.641</f>
        <v>182319817.68300298</v>
      </c>
      <c r="K22" s="58">
        <f>'SEKTÖR (U S D)'!K22*1.7993</f>
        <v>206512427.54688334</v>
      </c>
      <c r="L22" s="59">
        <f t="shared" si="4"/>
        <v>13.269325392779699</v>
      </c>
      <c r="M22" s="59">
        <f t="shared" si="5"/>
        <v>75.74481718088602</v>
      </c>
    </row>
    <row r="23" spans="1:13" s="64" customFormat="1" ht="15.75">
      <c r="A23" s="42" t="s">
        <v>76</v>
      </c>
      <c r="B23" s="3">
        <f>'SEKTÖR (U S D)'!B23*1.8038</f>
        <v>1596563.441719296</v>
      </c>
      <c r="C23" s="3">
        <f>'SEKTÖR (U S D)'!C23*1.7855</f>
        <v>2008731.03688209</v>
      </c>
      <c r="D23" s="33">
        <f t="shared" si="0"/>
        <v>25.815923401010725</v>
      </c>
      <c r="E23" s="33">
        <f t="shared" si="1"/>
        <v>8.808571876903533</v>
      </c>
      <c r="F23" s="3">
        <f>'SEKTÖR (U S D)'!F23*1.6538</f>
        <v>16660970.356327198</v>
      </c>
      <c r="G23" s="3">
        <f>'SEKTÖR (U S D)'!G23*1.7936</f>
        <v>18898573.9503856</v>
      </c>
      <c r="H23" s="33">
        <f t="shared" si="2"/>
        <v>13.430211723584549</v>
      </c>
      <c r="I23" s="33">
        <f t="shared" si="3"/>
        <v>7.577646293166593</v>
      </c>
      <c r="J23" s="3">
        <f>'SEKTÖR (U S D)'!J23*1.641</f>
        <v>18137069.230737</v>
      </c>
      <c r="K23" s="3">
        <f>'SEKTÖR (U S D)'!K23*1.7993</f>
        <v>20719111.38097539</v>
      </c>
      <c r="L23" s="33">
        <f t="shared" si="4"/>
        <v>14.236270024611189</v>
      </c>
      <c r="M23" s="43">
        <f t="shared" si="5"/>
        <v>7.5993746349532</v>
      </c>
    </row>
    <row r="24" spans="1:13" ht="14.25">
      <c r="A24" s="44" t="s">
        <v>11</v>
      </c>
      <c r="B24" s="4">
        <f>'SEKTÖR (U S D)'!B24*1.8038</f>
        <v>1139247.241532392</v>
      </c>
      <c r="C24" s="4">
        <f>'SEKTÖR (U S D)'!C24*1.7855</f>
        <v>1372523.522428455</v>
      </c>
      <c r="D24" s="34">
        <f t="shared" si="0"/>
        <v>20.476352488884235</v>
      </c>
      <c r="E24" s="34">
        <f t="shared" si="1"/>
        <v>6.018711255050683</v>
      </c>
      <c r="F24" s="4">
        <f>'SEKTÖR (U S D)'!F24*1.6538</f>
        <v>12063385.222416999</v>
      </c>
      <c r="G24" s="4">
        <f>'SEKTÖR (U S D)'!G24*1.7936</f>
        <v>12979415.341529602</v>
      </c>
      <c r="H24" s="34">
        <f t="shared" si="2"/>
        <v>7.593474818414769</v>
      </c>
      <c r="I24" s="34">
        <f t="shared" si="3"/>
        <v>5.204277254380065</v>
      </c>
      <c r="J24" s="4">
        <f>'SEKTÖR (U S D)'!J24*1.641</f>
        <v>13035325.645803</v>
      </c>
      <c r="K24" s="4">
        <f>'SEKTÖR (U S D)'!K24*1.7993</f>
        <v>14191284.90251255</v>
      </c>
      <c r="L24" s="34">
        <f t="shared" si="4"/>
        <v>8.867897037015988</v>
      </c>
      <c r="M24" s="45">
        <f t="shared" si="5"/>
        <v>5.205092464755657</v>
      </c>
    </row>
    <row r="25" spans="1:13" ht="14.25">
      <c r="A25" s="44" t="s">
        <v>12</v>
      </c>
      <c r="B25" s="4">
        <f>'SEKTÖR (U S D)'!B25*1.8038</f>
        <v>181838.634139608</v>
      </c>
      <c r="C25" s="4">
        <f>'SEKTÖR (U S D)'!C25*1.7855</f>
        <v>281927.037284575</v>
      </c>
      <c r="D25" s="34">
        <f t="shared" si="0"/>
        <v>55.04243012962985</v>
      </c>
      <c r="E25" s="34">
        <f t="shared" si="1"/>
        <v>1.2362902381486984</v>
      </c>
      <c r="F25" s="4">
        <f>'SEKTÖR (U S D)'!F25*1.6538</f>
        <v>2174406.4676958</v>
      </c>
      <c r="G25" s="4">
        <f>'SEKTÖR (U S D)'!G25*1.7936</f>
        <v>2644793.9157744</v>
      </c>
      <c r="H25" s="34">
        <f t="shared" si="2"/>
        <v>21.632912478275752</v>
      </c>
      <c r="I25" s="34">
        <f t="shared" si="3"/>
        <v>1.0604669360064873</v>
      </c>
      <c r="J25" s="4">
        <f>'SEKTÖR (U S D)'!J25*1.641</f>
        <v>2461971.2623799997</v>
      </c>
      <c r="K25" s="4">
        <f>'SEKTÖR (U S D)'!K25*1.7993</f>
        <v>2949278.7814152455</v>
      </c>
      <c r="L25" s="34">
        <f t="shared" si="4"/>
        <v>19.79338778163329</v>
      </c>
      <c r="M25" s="45">
        <f t="shared" si="5"/>
        <v>1.0817391706997803</v>
      </c>
    </row>
    <row r="26" spans="1:13" ht="14.25">
      <c r="A26" s="44" t="s">
        <v>13</v>
      </c>
      <c r="B26" s="4">
        <f>'SEKTÖR (U S D)'!B26*1.8038</f>
        <v>275477.56604729604</v>
      </c>
      <c r="C26" s="4">
        <f>'SEKTÖR (U S D)'!C26*1.7855</f>
        <v>354280.47716906</v>
      </c>
      <c r="D26" s="34">
        <f t="shared" si="0"/>
        <v>28.605926882711913</v>
      </c>
      <c r="E26" s="34">
        <f t="shared" si="1"/>
        <v>1.5535703837041512</v>
      </c>
      <c r="F26" s="4">
        <f>'SEKTÖR (U S D)'!F26*1.6538</f>
        <v>2423178.6662144</v>
      </c>
      <c r="G26" s="4">
        <f>'SEKTÖR (U S D)'!G26*1.7936</f>
        <v>3274364.6984623997</v>
      </c>
      <c r="H26" s="34">
        <f t="shared" si="2"/>
        <v>35.126837493075215</v>
      </c>
      <c r="I26" s="34">
        <f t="shared" si="3"/>
        <v>1.312902104937547</v>
      </c>
      <c r="J26" s="4">
        <f>'SEKTÖR (U S D)'!J26*1.641</f>
        <v>2639772.324195</v>
      </c>
      <c r="K26" s="4">
        <f>'SEKTÖR (U S D)'!K26*1.7993</f>
        <v>3578547.7006461956</v>
      </c>
      <c r="L26" s="34">
        <f t="shared" si="4"/>
        <v>35.56274031085146</v>
      </c>
      <c r="M26" s="45">
        <f t="shared" si="5"/>
        <v>1.3125430008176613</v>
      </c>
    </row>
    <row r="27" spans="1:13" s="64" customFormat="1" ht="15.75">
      <c r="A27" s="42" t="s">
        <v>77</v>
      </c>
      <c r="B27" s="3">
        <f>'SEKTÖR (U S D)'!B27*1.8038</f>
        <v>2115545.6861878242</v>
      </c>
      <c r="C27" s="3">
        <f>'SEKTÖR (U S D)'!C27*1.7855</f>
        <v>2838749.9253046303</v>
      </c>
      <c r="D27" s="33">
        <f t="shared" si="0"/>
        <v>34.1852338069809</v>
      </c>
      <c r="E27" s="33">
        <f t="shared" si="1"/>
        <v>12.448322995204537</v>
      </c>
      <c r="F27" s="3">
        <f>'SEKTÖR (U S D)'!F27*1.6538</f>
        <v>23848698.5315816</v>
      </c>
      <c r="G27" s="3">
        <f>'SEKTÖR (U S D)'!G27*1.7936</f>
        <v>28993230.6903648</v>
      </c>
      <c r="H27" s="33">
        <f t="shared" si="2"/>
        <v>21.57154258112057</v>
      </c>
      <c r="I27" s="33">
        <f t="shared" si="3"/>
        <v>11.625239430474807</v>
      </c>
      <c r="J27" s="3">
        <f>'SEKTÖR (U S D)'!J27*1.641</f>
        <v>25891793.996859003</v>
      </c>
      <c r="K27" s="3">
        <f>'SEKTÖR (U S D)'!K27*1.7993</f>
        <v>31504880.88890386</v>
      </c>
      <c r="L27" s="33">
        <f t="shared" si="4"/>
        <v>21.67901881470938</v>
      </c>
      <c r="M27" s="43">
        <f t="shared" si="5"/>
        <v>11.55538904647207</v>
      </c>
    </row>
    <row r="28" spans="1:13" ht="14.25">
      <c r="A28" s="44" t="s">
        <v>14</v>
      </c>
      <c r="B28" s="4">
        <f>'SEKTÖR (U S D)'!B28*1.8038</f>
        <v>2115545.6861878242</v>
      </c>
      <c r="C28" s="4">
        <f>'SEKTÖR (U S D)'!C28*1.7855</f>
        <v>2838749.9253046303</v>
      </c>
      <c r="D28" s="34">
        <f t="shared" si="0"/>
        <v>34.1852338069809</v>
      </c>
      <c r="E28" s="34">
        <f t="shared" si="1"/>
        <v>12.448322995204537</v>
      </c>
      <c r="F28" s="4">
        <f>'SEKTÖR (U S D)'!F28*1.6538</f>
        <v>23848698.5315816</v>
      </c>
      <c r="G28" s="4">
        <f>'SEKTÖR (U S D)'!G28*1.7936</f>
        <v>28993230.6903648</v>
      </c>
      <c r="H28" s="34">
        <f t="shared" si="2"/>
        <v>21.57154258112057</v>
      </c>
      <c r="I28" s="34">
        <f t="shared" si="3"/>
        <v>11.625239430474807</v>
      </c>
      <c r="J28" s="4">
        <f>'SEKTÖR (U S D)'!J28*1.641</f>
        <v>25891793.996859003</v>
      </c>
      <c r="K28" s="4">
        <f>'SEKTÖR (U S D)'!K28*1.7993</f>
        <v>31504880.88890386</v>
      </c>
      <c r="L28" s="34">
        <f t="shared" si="4"/>
        <v>21.67901881470938</v>
      </c>
      <c r="M28" s="45">
        <f t="shared" si="5"/>
        <v>11.55538904647207</v>
      </c>
    </row>
    <row r="29" spans="1:13" s="64" customFormat="1" ht="15.75">
      <c r="A29" s="42" t="s">
        <v>78</v>
      </c>
      <c r="B29" s="3">
        <f>'SEKTÖR (U S D)'!B29*1.8038</f>
        <v>11838634.879810594</v>
      </c>
      <c r="C29" s="3">
        <f>'SEKTÖR (U S D)'!C29*1.7855</f>
        <v>13637276.572464526</v>
      </c>
      <c r="D29" s="33">
        <f t="shared" si="0"/>
        <v>15.192982222310992</v>
      </c>
      <c r="E29" s="33">
        <f t="shared" si="1"/>
        <v>59.801401326591645</v>
      </c>
      <c r="F29" s="3">
        <f>'SEKTÖR (U S D)'!F29*1.6538</f>
        <v>127531082.36218801</v>
      </c>
      <c r="G29" s="3">
        <f>'SEKTÖR (U S D)'!G29*1.7936</f>
        <v>140327928.76672158</v>
      </c>
      <c r="H29" s="33">
        <f t="shared" si="2"/>
        <v>10.034296084926613</v>
      </c>
      <c r="I29" s="33">
        <f t="shared" si="3"/>
        <v>56.2664364008903</v>
      </c>
      <c r="J29" s="3">
        <f>'SEKTÖR (U S D)'!J29*1.641</f>
        <v>138290954.450484</v>
      </c>
      <c r="K29" s="3">
        <f>'SEKTÖR (U S D)'!K29*1.7993</f>
        <v>154288435.282402</v>
      </c>
      <c r="L29" s="33">
        <f t="shared" si="4"/>
        <v>11.567987866947584</v>
      </c>
      <c r="M29" s="43">
        <f t="shared" si="5"/>
        <v>56.59005350144059</v>
      </c>
    </row>
    <row r="30" spans="1:13" ht="14.25">
      <c r="A30" s="44" t="s">
        <v>15</v>
      </c>
      <c r="B30" s="4">
        <f>'SEKTÖR (U S D)'!B30*1.8038</f>
        <v>2077492.980413504</v>
      </c>
      <c r="C30" s="4">
        <f>'SEKTÖR (U S D)'!C30*1.7855</f>
        <v>2585209.4740602</v>
      </c>
      <c r="D30" s="34">
        <f t="shared" si="0"/>
        <v>24.438902967828096</v>
      </c>
      <c r="E30" s="34">
        <f t="shared" si="1"/>
        <v>11.336511982439161</v>
      </c>
      <c r="F30" s="4">
        <f>'SEKTÖR (U S D)'!F30*1.6538</f>
        <v>24500874.1084404</v>
      </c>
      <c r="G30" s="4">
        <f>'SEKTÖR (U S D)'!G30*1.7936</f>
        <v>26449900.914918397</v>
      </c>
      <c r="H30" s="34">
        <f t="shared" si="2"/>
        <v>7.954927639934977</v>
      </c>
      <c r="I30" s="34">
        <f t="shared" si="3"/>
        <v>10.60545595391157</v>
      </c>
      <c r="J30" s="4">
        <f>'SEKTÖR (U S D)'!J30*1.641</f>
        <v>26704482.114819</v>
      </c>
      <c r="K30" s="4">
        <f>'SEKTÖR (U S D)'!K30*1.7993</f>
        <v>28937037.12692112</v>
      </c>
      <c r="L30" s="34">
        <f t="shared" si="4"/>
        <v>8.360225832139308</v>
      </c>
      <c r="M30" s="45">
        <f t="shared" si="5"/>
        <v>10.613552961298431</v>
      </c>
    </row>
    <row r="31" spans="1:13" ht="14.25">
      <c r="A31" s="44" t="s">
        <v>119</v>
      </c>
      <c r="B31" s="4">
        <f>'SEKTÖR (U S D)'!B31*1.8038</f>
        <v>2892396.887920542</v>
      </c>
      <c r="C31" s="4">
        <f>'SEKTÖR (U S D)'!C31*1.7855</f>
        <v>3147386.6677184952</v>
      </c>
      <c r="D31" s="34">
        <f t="shared" si="0"/>
        <v>8.81586413202357</v>
      </c>
      <c r="E31" s="34">
        <f t="shared" si="1"/>
        <v>13.801739096956874</v>
      </c>
      <c r="F31" s="4">
        <f>'SEKTÖR (U S D)'!F31*1.6538</f>
        <v>30407167.7935784</v>
      </c>
      <c r="G31" s="4">
        <f>'SEKTÖR (U S D)'!G31*1.7936</f>
        <v>31280043.827617604</v>
      </c>
      <c r="H31" s="34">
        <f t="shared" si="2"/>
        <v>2.870625899672061</v>
      </c>
      <c r="I31" s="34">
        <f t="shared" si="3"/>
        <v>12.54216899024801</v>
      </c>
      <c r="J31" s="4">
        <f>'SEKTÖR (U S D)'!J31*1.641</f>
        <v>32927295.403278</v>
      </c>
      <c r="K31" s="4">
        <f>'SEKTÖR (U S D)'!K31*1.7993</f>
        <v>34500947.06250751</v>
      </c>
      <c r="L31" s="34">
        <f t="shared" si="4"/>
        <v>4.779170715226274</v>
      </c>
      <c r="M31" s="45">
        <f t="shared" si="5"/>
        <v>12.654288939699681</v>
      </c>
    </row>
    <row r="32" spans="1:13" ht="14.25">
      <c r="A32" s="44" t="s">
        <v>120</v>
      </c>
      <c r="B32" s="4">
        <f>'SEKTÖR (U S D)'!B32*1.8038</f>
        <v>48594.889420030006</v>
      </c>
      <c r="C32" s="4">
        <f>'SEKTÖR (U S D)'!C32*1.7855</f>
        <v>134624.878700725</v>
      </c>
      <c r="D32" s="34">
        <f t="shared" si="0"/>
        <v>177.03505514148753</v>
      </c>
      <c r="E32" s="34">
        <f t="shared" si="1"/>
        <v>0.5903492795607976</v>
      </c>
      <c r="F32" s="4">
        <f>'SEKTÖR (U S D)'!F32*1.6538</f>
        <v>2055666.8691437999</v>
      </c>
      <c r="G32" s="4">
        <f>'SEKTÖR (U S D)'!G32*1.7936</f>
        <v>1281316.3318288003</v>
      </c>
      <c r="H32" s="34">
        <f t="shared" si="2"/>
        <v>-37.66906734443418</v>
      </c>
      <c r="I32" s="34">
        <f t="shared" si="3"/>
        <v>0.5137616191436613</v>
      </c>
      <c r="J32" s="4">
        <f>'SEKTÖR (U S D)'!J32*1.641</f>
        <v>2122987.8181559998</v>
      </c>
      <c r="K32" s="4">
        <f>'SEKTÖR (U S D)'!K32*1.7993</f>
        <v>1426960.630886035</v>
      </c>
      <c r="L32" s="34">
        <f t="shared" si="4"/>
        <v>-32.7852652435154</v>
      </c>
      <c r="M32" s="45">
        <f t="shared" si="5"/>
        <v>0.5233819261857575</v>
      </c>
    </row>
    <row r="33" spans="1:13" ht="14.25">
      <c r="A33" s="44" t="s">
        <v>32</v>
      </c>
      <c r="B33" s="4">
        <f>'SEKTÖR (U S D)'!B33*1.8038</f>
        <v>1867516.651796058</v>
      </c>
      <c r="C33" s="4">
        <f>'SEKTÖR (U S D)'!C33*1.7855</f>
        <v>1925821.626044715</v>
      </c>
      <c r="D33" s="34">
        <f t="shared" si="0"/>
        <v>3.1220591362643546</v>
      </c>
      <c r="E33" s="34">
        <f t="shared" si="1"/>
        <v>8.4450022943046</v>
      </c>
      <c r="F33" s="4">
        <f>'SEKTÖR (U S D)'!F33*1.6538</f>
        <v>16645921.4213092</v>
      </c>
      <c r="G33" s="4">
        <f>'SEKTÖR (U S D)'!G33*1.7936</f>
        <v>19421344.5036064</v>
      </c>
      <c r="H33" s="34">
        <f t="shared" si="2"/>
        <v>16.673291985772906</v>
      </c>
      <c r="I33" s="34">
        <f t="shared" si="3"/>
        <v>7.787258423435787</v>
      </c>
      <c r="J33" s="4">
        <f>'SEKTÖR (U S D)'!J33*1.641</f>
        <v>18048501.444579</v>
      </c>
      <c r="K33" s="4">
        <f>'SEKTÖR (U S D)'!K33*1.7993</f>
        <v>21493702.34031737</v>
      </c>
      <c r="L33" s="34">
        <f t="shared" si="4"/>
        <v>19.088570352045256</v>
      </c>
      <c r="M33" s="45">
        <f t="shared" si="5"/>
        <v>7.8834798159453</v>
      </c>
    </row>
    <row r="34" spans="1:13" ht="14.25">
      <c r="A34" s="44" t="s">
        <v>31</v>
      </c>
      <c r="B34" s="4">
        <f>'SEKTÖR (U S D)'!B34*1.8038</f>
        <v>713951.3630131261</v>
      </c>
      <c r="C34" s="4">
        <f>'SEKTÖR (U S D)'!C34*1.7855</f>
        <v>904204.6096747301</v>
      </c>
      <c r="D34" s="34">
        <f t="shared" si="0"/>
        <v>26.647928208816406</v>
      </c>
      <c r="E34" s="34">
        <f t="shared" si="1"/>
        <v>3.965066078786776</v>
      </c>
      <c r="F34" s="4">
        <f>'SEKTÖR (U S D)'!F34*1.6538</f>
        <v>7296644.706215399</v>
      </c>
      <c r="G34" s="4">
        <f>'SEKTÖR (U S D)'!G34*1.7936</f>
        <v>8764291.350888</v>
      </c>
      <c r="H34" s="34">
        <f t="shared" si="2"/>
        <v>20.11399353763842</v>
      </c>
      <c r="I34" s="34">
        <f t="shared" si="3"/>
        <v>3.514164615893329</v>
      </c>
      <c r="J34" s="4">
        <f>'SEKTÖR (U S D)'!J34*1.641</f>
        <v>7996814.992838998</v>
      </c>
      <c r="K34" s="4">
        <f>'SEKTÖR (U S D)'!K34*1.7993</f>
        <v>9668544.101308318</v>
      </c>
      <c r="L34" s="34">
        <f t="shared" si="4"/>
        <v>20.904936652483798</v>
      </c>
      <c r="M34" s="45">
        <f t="shared" si="5"/>
        <v>3.5462374543666284</v>
      </c>
    </row>
    <row r="35" spans="1:13" ht="14.25">
      <c r="A35" s="44" t="s">
        <v>16</v>
      </c>
      <c r="B35" s="4">
        <f>'SEKTÖR (U S D)'!B35*1.8038</f>
        <v>885419.5620534541</v>
      </c>
      <c r="C35" s="4">
        <f>'SEKTÖR (U S D)'!C35*1.7855</f>
        <v>1075868.7116173801</v>
      </c>
      <c r="D35" s="34">
        <f t="shared" si="0"/>
        <v>21.509480671766358</v>
      </c>
      <c r="E35" s="34">
        <f t="shared" si="1"/>
        <v>4.717837631016588</v>
      </c>
      <c r="F35" s="4">
        <f>'SEKTÖR (U S D)'!F35*1.6538</f>
        <v>9513735.8627158</v>
      </c>
      <c r="G35" s="4">
        <f>'SEKTÖR (U S D)'!G35*1.7936</f>
        <v>10478558.0391936</v>
      </c>
      <c r="H35" s="34">
        <f t="shared" si="2"/>
        <v>10.14135971820414</v>
      </c>
      <c r="I35" s="34">
        <f t="shared" si="3"/>
        <v>4.201523707126393</v>
      </c>
      <c r="J35" s="4">
        <f>'SEKTÖR (U S D)'!J35*1.641</f>
        <v>10292317.455309</v>
      </c>
      <c r="K35" s="4">
        <f>'SEKTÖR (U S D)'!K35*1.7993</f>
        <v>11466341.612576809</v>
      </c>
      <c r="L35" s="34">
        <f t="shared" si="4"/>
        <v>11.406800872258579</v>
      </c>
      <c r="M35" s="45">
        <f t="shared" si="5"/>
        <v>4.205635270938074</v>
      </c>
    </row>
    <row r="36" spans="1:13" ht="14.25">
      <c r="A36" s="44" t="s">
        <v>141</v>
      </c>
      <c r="B36" s="4">
        <f>'SEKTÖR (U S D)'!B36*1.8038</f>
        <v>2020339.529612804</v>
      </c>
      <c r="C36" s="4">
        <f>'SEKTÖR (U S D)'!C36*1.7855</f>
        <v>2117886.7396614403</v>
      </c>
      <c r="D36" s="34">
        <f t="shared" si="0"/>
        <v>4.828258251588584</v>
      </c>
      <c r="E36" s="34">
        <f t="shared" si="1"/>
        <v>9.287235190235045</v>
      </c>
      <c r="F36" s="4">
        <f>'SEKTÖR (U S D)'!F36*1.6538</f>
        <v>22982198.8859496</v>
      </c>
      <c r="G36" s="4">
        <f>'SEKTÖR (U S D)'!G36*1.7936</f>
        <v>25685588.247768</v>
      </c>
      <c r="H36" s="34">
        <f t="shared" si="2"/>
        <v>11.762970876869156</v>
      </c>
      <c r="I36" s="34">
        <f t="shared" si="3"/>
        <v>10.29899415080106</v>
      </c>
      <c r="J36" s="4">
        <f>'SEKTÖR (U S D)'!J36*1.641</f>
        <v>24890437.048434</v>
      </c>
      <c r="K36" s="4">
        <f>'SEKTÖR (U S D)'!K36*1.7993</f>
        <v>28287992.031127498</v>
      </c>
      <c r="L36" s="34">
        <f t="shared" si="4"/>
        <v>13.65004148413399</v>
      </c>
      <c r="M36" s="45">
        <f t="shared" si="5"/>
        <v>10.375495607041252</v>
      </c>
    </row>
    <row r="37" spans="1:13" ht="14.25">
      <c r="A37" s="44" t="s">
        <v>150</v>
      </c>
      <c r="B37" s="4">
        <f>'SEKTÖR (U S D)'!B37*1.8038</f>
        <v>415642.23239530803</v>
      </c>
      <c r="C37" s="4">
        <f>'SEKTÖR (U S D)'!C37*1.7855</f>
        <v>475277.0683712701</v>
      </c>
      <c r="D37" s="34">
        <f t="shared" si="0"/>
        <v>14.347636339140024</v>
      </c>
      <c r="E37" s="34">
        <f t="shared" si="1"/>
        <v>2.08415768030873</v>
      </c>
      <c r="F37" s="4">
        <f>'SEKTÖR (U S D)'!F37*1.6538</f>
        <v>4821862.4805636</v>
      </c>
      <c r="G37" s="4">
        <f>'SEKTÖR (U S D)'!G37*1.7936</f>
        <v>5148897.113966401</v>
      </c>
      <c r="H37" s="34">
        <f t="shared" si="2"/>
        <v>6.782330162277376</v>
      </c>
      <c r="I37" s="34">
        <f t="shared" si="3"/>
        <v>2.064521970386426</v>
      </c>
      <c r="J37" s="4">
        <f>'SEKTÖR (U S D)'!J37*1.641</f>
        <v>5250317.882091</v>
      </c>
      <c r="K37" s="4">
        <f>'SEKTÖR (U S D)'!K37*1.7993</f>
        <v>5606494.413923181</v>
      </c>
      <c r="L37" s="34">
        <f t="shared" si="4"/>
        <v>6.78390413363561</v>
      </c>
      <c r="M37" s="45">
        <f t="shared" si="5"/>
        <v>2.056355152339978</v>
      </c>
    </row>
    <row r="38" spans="1:13" ht="14.25">
      <c r="A38" s="44" t="s">
        <v>149</v>
      </c>
      <c r="B38" s="4">
        <f>'SEKTÖR (U S D)'!B38*1.8038</f>
        <v>266233.43313796597</v>
      </c>
      <c r="C38" s="4">
        <f>'SEKTÖR (U S D)'!C38*1.7855</f>
        <v>452116.10719874</v>
      </c>
      <c r="D38" s="34">
        <f t="shared" si="0"/>
        <v>69.81943322063799</v>
      </c>
      <c r="E38" s="34">
        <f t="shared" si="1"/>
        <v>1.9825935647151012</v>
      </c>
      <c r="F38" s="4">
        <f>'SEKTÖR (U S D)'!F38*1.6538</f>
        <v>2228690.607055</v>
      </c>
      <c r="G38" s="4">
        <f>'SEKTÖR (U S D)'!G38*1.7936</f>
        <v>3448095.6893328</v>
      </c>
      <c r="H38" s="34">
        <f t="shared" si="2"/>
        <v>54.71396874997944</v>
      </c>
      <c r="I38" s="34">
        <f t="shared" si="3"/>
        <v>1.3825619640588427</v>
      </c>
      <c r="J38" s="4">
        <f>'SEKTÖR (U S D)'!J38*1.641</f>
        <v>2404391.841252</v>
      </c>
      <c r="K38" s="4">
        <f>'SEKTÖR (U S D)'!K38*1.7993</f>
        <v>3664135.455658383</v>
      </c>
      <c r="L38" s="34">
        <f t="shared" si="4"/>
        <v>52.39344073594998</v>
      </c>
      <c r="M38" s="45">
        <f t="shared" si="5"/>
        <v>1.3439349559330445</v>
      </c>
    </row>
    <row r="39" spans="1:13" ht="14.25">
      <c r="A39" s="44" t="s">
        <v>156</v>
      </c>
      <c r="B39" s="4">
        <f>'SEKTÖR (U S D)'!B39*1.8038</f>
        <v>130855.29414142201</v>
      </c>
      <c r="C39" s="4">
        <f>'SEKTÖR (U S D)'!C39*1.7855</f>
        <v>156466.16805645</v>
      </c>
      <c r="D39" s="34">
        <f t="shared" si="0"/>
        <v>19.571905044475315</v>
      </c>
      <c r="E39" s="34">
        <f t="shared" si="1"/>
        <v>0.6861264461608498</v>
      </c>
      <c r="F39" s="4">
        <f>'SEKTÖR (U S D)'!F39*1.6538</f>
        <v>1213209.719732</v>
      </c>
      <c r="G39" s="4">
        <f>'SEKTÖR (U S D)'!G39*1.7936</f>
        <v>1957759.0301488</v>
      </c>
      <c r="H39" s="34">
        <f t="shared" si="2"/>
        <v>61.370206511473725</v>
      </c>
      <c r="I39" s="34">
        <f t="shared" si="3"/>
        <v>0.7849907351034697</v>
      </c>
      <c r="J39" s="4">
        <f>'SEKTÖR (U S D)'!J39*1.641</f>
        <v>1367113.3929809998</v>
      </c>
      <c r="K39" s="4">
        <f>'SEKTÖR (U S D)'!K39*1.7993</f>
        <v>2234336.20045727</v>
      </c>
      <c r="L39" s="34">
        <f t="shared" si="4"/>
        <v>63.43459232633841</v>
      </c>
      <c r="M39" s="45">
        <f t="shared" si="5"/>
        <v>0.8195118765230239</v>
      </c>
    </row>
    <row r="40" spans="1:13" ht="14.25">
      <c r="A40" s="81" t="s">
        <v>157</v>
      </c>
      <c r="B40" s="4">
        <f>'SEKTÖR (U S D)'!B40*1.8038</f>
        <v>511592.86822375405</v>
      </c>
      <c r="C40" s="4">
        <f>'SEKTÖR (U S D)'!C40*1.7855</f>
        <v>650449.875450915</v>
      </c>
      <c r="D40" s="34">
        <f t="shared" si="0"/>
        <v>27.142092052469618</v>
      </c>
      <c r="E40" s="34">
        <f t="shared" si="1"/>
        <v>2.8523154046176327</v>
      </c>
      <c r="F40" s="4">
        <f>'SEKTÖR (U S D)'!F40*1.6538</f>
        <v>5752359.3984446</v>
      </c>
      <c r="G40" s="4">
        <f>'SEKTÖR (U S D)'!G40*1.7936</f>
        <v>6277808.323052801</v>
      </c>
      <c r="H40" s="34">
        <f t="shared" si="2"/>
        <v>9.134494008671966</v>
      </c>
      <c r="I40" s="34">
        <f t="shared" si="3"/>
        <v>2.517174634090358</v>
      </c>
      <c r="J40" s="4">
        <f>'SEKTÖR (U S D)'!J40*1.641</f>
        <v>6167237.190285</v>
      </c>
      <c r="K40" s="4">
        <f>'SEKTÖR (U S D)'!K40*1.7993</f>
        <v>6857626.286533389</v>
      </c>
      <c r="L40" s="34">
        <f t="shared" si="4"/>
        <v>11.194463176086876</v>
      </c>
      <c r="M40" s="45">
        <f t="shared" si="5"/>
        <v>2.5152464456425347</v>
      </c>
    </row>
    <row r="41" spans="1:13" ht="15" thickBot="1">
      <c r="A41" s="44" t="s">
        <v>79</v>
      </c>
      <c r="B41" s="4">
        <f>'SEKTÖR (U S D)'!B41*1.8038</f>
        <v>8599.187682626001</v>
      </c>
      <c r="C41" s="4">
        <f>'SEKTÖR (U S D)'!C41*1.7855</f>
        <v>11964.645909465</v>
      </c>
      <c r="D41" s="34">
        <f t="shared" si="0"/>
        <v>39.13693189460963</v>
      </c>
      <c r="E41" s="34">
        <f t="shared" si="1"/>
        <v>0.05246667748949041</v>
      </c>
      <c r="F41" s="4">
        <f>'SEKTÖR (U S D)'!F41*1.6538</f>
        <v>112750.51565539997</v>
      </c>
      <c r="G41" s="4">
        <f>'SEKTÖR (U S D)'!G41*1.7936</f>
        <v>134325.39440000002</v>
      </c>
      <c r="H41" s="34">
        <f t="shared" si="2"/>
        <v>19.13505993226627</v>
      </c>
      <c r="I41" s="34">
        <f t="shared" si="3"/>
        <v>0.05385963669139874</v>
      </c>
      <c r="J41" s="4">
        <f>'SEKTÖR (U S D)'!J41*1.641</f>
        <v>119057.874666</v>
      </c>
      <c r="K41" s="4">
        <f>'SEKTÖR (U S D)'!K41*1.7993</f>
        <v>144318.01298791895</v>
      </c>
      <c r="L41" s="34">
        <f t="shared" si="4"/>
        <v>21.216688432229017</v>
      </c>
      <c r="M41" s="45">
        <f t="shared" si="5"/>
        <v>0.05293309288709502</v>
      </c>
    </row>
    <row r="42" spans="1:13" ht="18" thickBot="1" thickTop="1">
      <c r="A42" s="51" t="s">
        <v>17</v>
      </c>
      <c r="B42" s="58">
        <f>'SEKTÖR (U S D)'!B42*1.8038</f>
        <v>584790.997095484</v>
      </c>
      <c r="C42" s="58">
        <f>'SEKTÖR (U S D)'!C42*1.7855</f>
        <v>766247.0999020151</v>
      </c>
      <c r="D42" s="59">
        <f t="shared" si="0"/>
        <v>31.0292230399886</v>
      </c>
      <c r="E42" s="59">
        <f t="shared" si="1"/>
        <v>3.360102737015643</v>
      </c>
      <c r="F42" s="58">
        <f>'SEKTÖR (U S D)'!F42*1.6538</f>
        <v>5821411.637736199</v>
      </c>
      <c r="G42" s="58">
        <f>'SEKTÖR (U S D)'!G42*1.7936</f>
        <v>6787411.845235201</v>
      </c>
      <c r="H42" s="59">
        <f t="shared" si="2"/>
        <v>16.59391686437509</v>
      </c>
      <c r="I42" s="59">
        <f t="shared" si="3"/>
        <v>2.721507259979906</v>
      </c>
      <c r="J42" s="58">
        <f>'SEKTÖR (U S D)'!J42*1.641</f>
        <v>6337519.738194001</v>
      </c>
      <c r="K42" s="58">
        <f>'SEKTÖR (U S D)'!K42*1.7993</f>
        <v>7426872.082005349</v>
      </c>
      <c r="L42" s="59">
        <f t="shared" si="4"/>
        <v>17.188938083241066</v>
      </c>
      <c r="M42" s="59">
        <f t="shared" si="5"/>
        <v>2.7240349394934578</v>
      </c>
    </row>
    <row r="43" spans="1:13" ht="14.25">
      <c r="A43" s="44" t="s">
        <v>82</v>
      </c>
      <c r="B43" s="4">
        <f>'SEKTÖR (U S D)'!B43*1.8038</f>
        <v>584790.997095484</v>
      </c>
      <c r="C43" s="4">
        <f>'SEKTÖR (U S D)'!C43*1.7855</f>
        <v>766247.0999020151</v>
      </c>
      <c r="D43" s="34">
        <f t="shared" si="0"/>
        <v>31.0292230399886</v>
      </c>
      <c r="E43" s="34">
        <f t="shared" si="1"/>
        <v>3.360102737015643</v>
      </c>
      <c r="F43" s="4">
        <f>'SEKTÖR (U S D)'!F43*1.6538</f>
        <v>5821411.637736199</v>
      </c>
      <c r="G43" s="4">
        <f>'SEKTÖR (U S D)'!G43*1.7936</f>
        <v>6787411.845235201</v>
      </c>
      <c r="H43" s="34">
        <f t="shared" si="2"/>
        <v>16.59391686437509</v>
      </c>
      <c r="I43" s="34">
        <f t="shared" si="3"/>
        <v>2.721507259979906</v>
      </c>
      <c r="J43" s="4">
        <f>'SEKTÖR (U S D)'!J43*1.641</f>
        <v>6337519.738194001</v>
      </c>
      <c r="K43" s="4">
        <f>'SEKTÖR (U S D)'!K43*1.7993</f>
        <v>7426872.082005349</v>
      </c>
      <c r="L43" s="34">
        <f t="shared" si="4"/>
        <v>17.188938083241066</v>
      </c>
      <c r="M43" s="45">
        <f t="shared" si="5"/>
        <v>2.7240349394934578</v>
      </c>
    </row>
    <row r="44" spans="1:13" ht="14.25">
      <c r="A44" s="111" t="s">
        <v>123</v>
      </c>
      <c r="B44" s="121">
        <f>'SEKTÖR (U S D)'!B44*1.8038</f>
        <v>0</v>
      </c>
      <c r="C44" s="121">
        <f>'SEKTÖR (U S D)'!C44*1.7855</f>
        <v>0</v>
      </c>
      <c r="D44" s="122"/>
      <c r="E44" s="123"/>
      <c r="F44" s="4">
        <f>'SEKTÖR (U S D)'!F44*1.6538</f>
        <v>2144470.168958406</v>
      </c>
      <c r="G44" s="4">
        <f>'SEKTÖR (U S D)'!G44*1.7936</f>
        <v>23290922.583102398</v>
      </c>
      <c r="H44" s="34">
        <f t="shared" si="2"/>
        <v>986.0921695364533</v>
      </c>
      <c r="I44" s="34">
        <f t="shared" si="3"/>
        <v>9.33881961885674</v>
      </c>
      <c r="J44" s="113">
        <f>'SEKTÖR (U S D)'!J44*1.641</f>
        <v>2578293.0304650404</v>
      </c>
      <c r="K44" s="113">
        <f>'SEKTÖR (U S D)'!K44*1.7993</f>
        <v>24143931.748991095</v>
      </c>
      <c r="L44" s="114">
        <f t="shared" si="4"/>
        <v>836.4308658367011</v>
      </c>
      <c r="M44" s="115">
        <f t="shared" si="5"/>
        <v>8.855533384013624</v>
      </c>
    </row>
    <row r="45" spans="1:13" s="39" customFormat="1" ht="18.75" thickBot="1">
      <c r="A45" s="46" t="s">
        <v>18</v>
      </c>
      <c r="B45" s="47">
        <f>'SEKTÖR (U S D)'!B45*1.8038</f>
        <v>19203930.741545524</v>
      </c>
      <c r="C45" s="47">
        <f>'SEKTÖR (U S D)'!C45*1.7855</f>
        <v>22804275.93659163</v>
      </c>
      <c r="D45" s="48">
        <f>(C45-B45)/B45*100</f>
        <v>18.747959693778558</v>
      </c>
      <c r="E45" s="49">
        <f>C45/C$45*100</f>
        <v>100</v>
      </c>
      <c r="F45" s="47">
        <f>'SEKTÖR (U S D)'!F45*1.6538</f>
        <v>202473712.86119</v>
      </c>
      <c r="G45" s="47">
        <f>'SEKTÖR (U S D)'!G45*1.7936</f>
        <v>249398998.306744</v>
      </c>
      <c r="H45" s="48">
        <f t="shared" si="2"/>
        <v>23.175989012324088</v>
      </c>
      <c r="I45" s="49">
        <f t="shared" si="3"/>
        <v>100</v>
      </c>
      <c r="J45" s="47">
        <f>'SEKTÖR (U S D)'!J45*1.641</f>
        <v>220307424.102609</v>
      </c>
      <c r="K45" s="47">
        <f>'SEKTÖR (U S D)'!K45*1.7993</f>
        <v>272642320.9309642</v>
      </c>
      <c r="L45" s="48">
        <f t="shared" si="4"/>
        <v>23.755394100554682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4">
      <selection activeCell="C33" sqref="C33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174</v>
      </c>
      <c r="C6" s="171"/>
      <c r="D6" s="169" t="s">
        <v>163</v>
      </c>
      <c r="E6" s="170"/>
      <c r="F6" s="169" t="s">
        <v>151</v>
      </c>
      <c r="G6" s="171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16.989133884008645</v>
      </c>
      <c r="C8" s="59">
        <f>'SEKTÖR (TL)'!D8</f>
        <v>15.802249999943147</v>
      </c>
      <c r="D8" s="59">
        <f>'SEKTÖR (U S D)'!H8</f>
        <v>8.34896021583221</v>
      </c>
      <c r="E8" s="59">
        <f>'SEKTÖR (TL)'!H8</f>
        <v>17.507978620822758</v>
      </c>
      <c r="F8" s="59">
        <f>'SEKTÖR (U S D)'!L8</f>
        <v>8.416520829160385</v>
      </c>
      <c r="G8" s="59">
        <f>'SEKTÖR (TL)'!L8</f>
        <v>18.874982283917284</v>
      </c>
    </row>
    <row r="9" spans="1:7" s="64" customFormat="1" ht="15.75">
      <c r="A9" s="60" t="s">
        <v>73</v>
      </c>
      <c r="B9" s="62">
        <f>'SEKTÖR (U S D)'!D9</f>
        <v>12.37469740535818</v>
      </c>
      <c r="C9" s="62">
        <f>'SEKTÖR (TL)'!D9</f>
        <v>11.23462812798926</v>
      </c>
      <c r="D9" s="62">
        <f>'SEKTÖR (U S D)'!H9</f>
        <v>5.704181202001161</v>
      </c>
      <c r="E9" s="62">
        <f>'SEKTÖR (TL)'!H9</f>
        <v>14.639629582724211</v>
      </c>
      <c r="F9" s="62">
        <f>'SEKTÖR (U S D)'!L9</f>
        <v>5.974165678302291</v>
      </c>
      <c r="G9" s="62">
        <f>'SEKTÖR (TL)'!L9</f>
        <v>16.197023951839927</v>
      </c>
    </row>
    <row r="10" spans="1:7" ht="14.25">
      <c r="A10" s="44" t="s">
        <v>3</v>
      </c>
      <c r="B10" s="34">
        <f>'SEKTÖR (U S D)'!D10</f>
        <v>19.468352652301178</v>
      </c>
      <c r="C10" s="34">
        <f>'SEKTÖR (TL)'!D10</f>
        <v>18.256316476706807</v>
      </c>
      <c r="D10" s="34">
        <f>'SEKTÖR (U S D)'!H10</f>
        <v>9.986087311072255</v>
      </c>
      <c r="E10" s="34">
        <f>'SEKTÖR (TL)'!H10</f>
        <v>19.283496312213835</v>
      </c>
      <c r="F10" s="34">
        <f>'SEKTÖR (U S D)'!L10</f>
        <v>10.994570825486564</v>
      </c>
      <c r="G10" s="34">
        <f>'SEKTÖR (TL)'!L10</f>
        <v>21.70172534204629</v>
      </c>
    </row>
    <row r="11" spans="1:7" ht="14.25">
      <c r="A11" s="44" t="s">
        <v>4</v>
      </c>
      <c r="B11" s="34">
        <f>'SEKTÖR (U S D)'!D11</f>
        <v>4.327744406977107</v>
      </c>
      <c r="C11" s="34">
        <f>'SEKTÖR (TL)'!D11</f>
        <v>3.269313470815849</v>
      </c>
      <c r="D11" s="34">
        <f>'SEKTÖR (U S D)'!H11</f>
        <v>-5.8410666396917685</v>
      </c>
      <c r="E11" s="34">
        <f>'SEKTÖR (TL)'!H11</f>
        <v>2.1184320202254545</v>
      </c>
      <c r="F11" s="34">
        <f>'SEKTÖR (U S D)'!L11</f>
        <v>-4.085249732042094</v>
      </c>
      <c r="G11" s="34">
        <f>'SEKTÖR (TL)'!L11</f>
        <v>5.167221302337997</v>
      </c>
    </row>
    <row r="12" spans="1:7" ht="14.25">
      <c r="A12" s="44" t="s">
        <v>5</v>
      </c>
      <c r="B12" s="34">
        <f>'SEKTÖR (U S D)'!D12</f>
        <v>-4.557319749146165</v>
      </c>
      <c r="C12" s="34">
        <f>'SEKTÖR (TL)'!D12</f>
        <v>-5.525609497782725</v>
      </c>
      <c r="D12" s="34">
        <f>'SEKTÖR (U S D)'!H12</f>
        <v>7.138868975246881</v>
      </c>
      <c r="E12" s="34">
        <f>'SEKTÖR (TL)'!H12</f>
        <v>16.195595231589568</v>
      </c>
      <c r="F12" s="34">
        <f>'SEKTÖR (U S D)'!L12</f>
        <v>7.0240646403465075</v>
      </c>
      <c r="G12" s="34">
        <f>'SEKTÖR (TL)'!L12</f>
        <v>17.348202015463414</v>
      </c>
    </row>
    <row r="13" spans="1:7" ht="14.25">
      <c r="A13" s="44" t="s">
        <v>6</v>
      </c>
      <c r="B13" s="34">
        <f>'SEKTÖR (U S D)'!D13</f>
        <v>27.73519073533587</v>
      </c>
      <c r="C13" s="34">
        <f>'SEKTÖR (TL)'!D13</f>
        <v>26.439285429616483</v>
      </c>
      <c r="D13" s="34">
        <f>'SEKTÖR (U S D)'!H13</f>
        <v>0.6365726710526856</v>
      </c>
      <c r="E13" s="34">
        <f>'SEKTÖR (TL)'!H13</f>
        <v>9.143642969403873</v>
      </c>
      <c r="F13" s="34">
        <f>'SEKTÖR (U S D)'!L13</f>
        <v>-0.5443710874077953</v>
      </c>
      <c r="G13" s="34">
        <f>'SEKTÖR (TL)'!L13</f>
        <v>9.049672822929411</v>
      </c>
    </row>
    <row r="14" spans="1:7" ht="14.25">
      <c r="A14" s="44" t="s">
        <v>7</v>
      </c>
      <c r="B14" s="34">
        <f>'SEKTÖR (U S D)'!D14</f>
        <v>-3.2315292438194727</v>
      </c>
      <c r="C14" s="34">
        <f>'SEKTÖR (TL)'!D14</f>
        <v>-4.213269467146953</v>
      </c>
      <c r="D14" s="34">
        <f>'SEKTÖR (U S D)'!H14</f>
        <v>2.0034386148351726</v>
      </c>
      <c r="E14" s="34">
        <f>'SEKTÖR (TL)'!H14</f>
        <v>10.626053633793926</v>
      </c>
      <c r="F14" s="34">
        <f>'SEKTÖR (U S D)'!L14</f>
        <v>1.1095440157993761</v>
      </c>
      <c r="G14" s="34">
        <f>'SEKTÖR (TL)'!L14</f>
        <v>10.863133788926142</v>
      </c>
    </row>
    <row r="15" spans="1:7" ht="14.25">
      <c r="A15" s="44" t="s">
        <v>8</v>
      </c>
      <c r="B15" s="34">
        <f>'SEKTÖR (U S D)'!D15</f>
        <v>48.61227034309963</v>
      </c>
      <c r="C15" s="34">
        <f>'SEKTÖR (TL)'!D15</f>
        <v>47.10456186805877</v>
      </c>
      <c r="D15" s="34">
        <f>'SEKTÖR (U S D)'!H15</f>
        <v>8.922000024617649</v>
      </c>
      <c r="E15" s="34">
        <f>'SEKTÖR (TL)'!H15</f>
        <v>18.129458969738913</v>
      </c>
      <c r="F15" s="34">
        <f>'SEKTÖR (U S D)'!L15</f>
        <v>9.11337176673167</v>
      </c>
      <c r="G15" s="34">
        <f>'SEKTÖR (TL)'!L15</f>
        <v>19.639055344229313</v>
      </c>
    </row>
    <row r="16" spans="1:7" ht="14.25">
      <c r="A16" s="44" t="s">
        <v>142</v>
      </c>
      <c r="B16" s="34">
        <f>'SEKTÖR (U S D)'!D16</f>
        <v>51.09697520259376</v>
      </c>
      <c r="C16" s="34">
        <f>'SEKTÖR (TL)'!D16</f>
        <v>49.56405877826322</v>
      </c>
      <c r="D16" s="34">
        <f>'SEKTÖR (U S D)'!H16</f>
        <v>27.093961227797784</v>
      </c>
      <c r="E16" s="34">
        <f>'SEKTÖR (TL)'!H16</f>
        <v>37.837543148009516</v>
      </c>
      <c r="F16" s="34">
        <f>'SEKTÖR (U S D)'!L16</f>
        <v>25.522311493311804</v>
      </c>
      <c r="G16" s="34">
        <f>'SEKTÖR (TL)'!L16</f>
        <v>37.63089279092988</v>
      </c>
    </row>
    <row r="17" spans="1:7" ht="14.25">
      <c r="A17" s="81" t="s">
        <v>144</v>
      </c>
      <c r="B17" s="34">
        <f>'SEKTÖR (U S D)'!D17</f>
        <v>66.5595104210621</v>
      </c>
      <c r="C17" s="34">
        <f>'SEKTÖR (TL)'!D17</f>
        <v>64.86972272802217</v>
      </c>
      <c r="D17" s="34">
        <f>'SEKTÖR (U S D)'!H17</f>
        <v>-5.509574746087615</v>
      </c>
      <c r="E17" s="34">
        <f>'SEKTÖR (TL)'!H17</f>
        <v>2.477945782692747</v>
      </c>
      <c r="F17" s="34">
        <f>'SEKTÖR (U S D)'!L17</f>
        <v>-5.931566983763386</v>
      </c>
      <c r="G17" s="34">
        <f>'SEKTÖR (TL)'!L17</f>
        <v>3.1427980049448787</v>
      </c>
    </row>
    <row r="18" spans="1:7" s="64" customFormat="1" ht="15.75">
      <c r="A18" s="42" t="s">
        <v>74</v>
      </c>
      <c r="B18" s="33">
        <f>'SEKTÖR (U S D)'!D18</f>
        <v>24.54081973519975</v>
      </c>
      <c r="C18" s="33">
        <f>'SEKTÖR (TL)'!D18</f>
        <v>23.277322118416198</v>
      </c>
      <c r="D18" s="33">
        <f>'SEKTÖR (U S D)'!H18</f>
        <v>16.969202828753506</v>
      </c>
      <c r="E18" s="33">
        <f>'SEKTÖR (TL)'!H18</f>
        <v>26.85691268209717</v>
      </c>
      <c r="F18" s="33">
        <f>'SEKTÖR (U S D)'!L18</f>
        <v>17.63759029046725</v>
      </c>
      <c r="G18" s="33">
        <f>'SEKTÖR (TL)'!L18</f>
        <v>28.98556746473963</v>
      </c>
    </row>
    <row r="19" spans="1:7" ht="14.25">
      <c r="A19" s="44" t="s">
        <v>108</v>
      </c>
      <c r="B19" s="34">
        <f>'SEKTÖR (U S D)'!D19</f>
        <v>24.54081973519975</v>
      </c>
      <c r="C19" s="34">
        <f>'SEKTÖR (TL)'!D19</f>
        <v>23.277322118416198</v>
      </c>
      <c r="D19" s="34">
        <f>'SEKTÖR (U S D)'!H19</f>
        <v>16.969202828753506</v>
      </c>
      <c r="E19" s="34">
        <f>'SEKTÖR (TL)'!H19</f>
        <v>26.85691268209717</v>
      </c>
      <c r="F19" s="34">
        <f>'SEKTÖR (U S D)'!L19</f>
        <v>17.63759029046725</v>
      </c>
      <c r="G19" s="34">
        <f>'SEKTÖR (TL)'!L19</f>
        <v>28.98556746473963</v>
      </c>
    </row>
    <row r="20" spans="1:7" s="64" customFormat="1" ht="15.75">
      <c r="A20" s="42" t="s">
        <v>75</v>
      </c>
      <c r="B20" s="33">
        <f>'SEKTÖR (U S D)'!D20</f>
        <v>35.56758024838814</v>
      </c>
      <c r="C20" s="33">
        <f>'SEKTÖR (TL)'!D20</f>
        <v>34.19221340142868</v>
      </c>
      <c r="D20" s="33">
        <f>'SEKTÖR (U S D)'!H20</f>
        <v>14.86202943882771</v>
      </c>
      <c r="E20" s="33">
        <f>'SEKTÖR (TL)'!H20</f>
        <v>24.571614464555218</v>
      </c>
      <c r="F20" s="33">
        <f>'SEKTÖR (U S D)'!L20</f>
        <v>13.998492515288616</v>
      </c>
      <c r="G20" s="33">
        <f>'SEKTÖR (TL)'!L20</f>
        <v>24.99542204921317</v>
      </c>
    </row>
    <row r="21" spans="1:7" ht="15" thickBot="1">
      <c r="A21" s="44" t="s">
        <v>9</v>
      </c>
      <c r="B21" s="34">
        <f>'SEKTÖR (U S D)'!D21</f>
        <v>35.56758024838814</v>
      </c>
      <c r="C21" s="34">
        <f>'SEKTÖR (TL)'!D21</f>
        <v>34.19221340142868</v>
      </c>
      <c r="D21" s="34">
        <f>'SEKTÖR (U S D)'!H21</f>
        <v>14.86202943882771</v>
      </c>
      <c r="E21" s="34">
        <f>'SEKTÖR (TL)'!H21</f>
        <v>24.571614464555218</v>
      </c>
      <c r="F21" s="34">
        <f>'SEKTÖR (U S D)'!L21</f>
        <v>13.998492515288616</v>
      </c>
      <c r="G21" s="34">
        <f>'SEKTÖR (TL)'!L21</f>
        <v>24.99542204921317</v>
      </c>
    </row>
    <row r="22" spans="1:7" ht="18" thickBot="1" thickTop="1">
      <c r="A22" s="51" t="s">
        <v>10</v>
      </c>
      <c r="B22" s="59">
        <f>'SEKTÖR (U S D)'!D22</f>
        <v>20.085650275909998</v>
      </c>
      <c r="C22" s="59">
        <f>'SEKTÖR (TL)'!D22</f>
        <v>18.86735146226704</v>
      </c>
      <c r="D22" s="59">
        <f>'SEKTÖR (U S D)'!H22</f>
        <v>3.278026798630127</v>
      </c>
      <c r="E22" s="59">
        <f>'SEKTÖR (TL)'!H22</f>
        <v>12.008386059996994</v>
      </c>
      <c r="F22" s="59">
        <f>'SEKTÖR (U S D)'!L22</f>
        <v>3.304042110571607</v>
      </c>
      <c r="G22" s="59">
        <f>'SEKTÖR (TL)'!L22</f>
        <v>13.269325392779699</v>
      </c>
    </row>
    <row r="23" spans="1:7" s="64" customFormat="1" ht="15.75">
      <c r="A23" s="42" t="s">
        <v>76</v>
      </c>
      <c r="B23" s="33">
        <f>'SEKTÖR (U S D)'!D23</f>
        <v>27.105439725983278</v>
      </c>
      <c r="C23" s="33">
        <f>'SEKTÖR (TL)'!D23</f>
        <v>25.815923401010725</v>
      </c>
      <c r="D23" s="33">
        <f>'SEKTÖR (U S D)'!H23</f>
        <v>4.589029966806483</v>
      </c>
      <c r="E23" s="33">
        <f>'SEKTÖR (TL)'!H23</f>
        <v>13.430211723584549</v>
      </c>
      <c r="F23" s="33">
        <f>'SEKTÖR (U S D)'!L23</f>
        <v>4.185916250979258</v>
      </c>
      <c r="G23" s="33">
        <f>'SEKTÖR (TL)'!L23</f>
        <v>14.236270024611189</v>
      </c>
    </row>
    <row r="24" spans="1:7" ht="14.25">
      <c r="A24" s="44" t="s">
        <v>11</v>
      </c>
      <c r="B24" s="34">
        <f>'SEKTÖR (U S D)'!D24</f>
        <v>21.711142323970538</v>
      </c>
      <c r="C24" s="34">
        <f>'SEKTÖR (TL)'!D24</f>
        <v>20.476352488884235</v>
      </c>
      <c r="D24" s="34">
        <f>'SEKTÖR (U S D)'!H24</f>
        <v>-0.7927694833327811</v>
      </c>
      <c r="E24" s="34">
        <f>'SEKTÖR (TL)'!H24</f>
        <v>7.593474818414769</v>
      </c>
      <c r="F24" s="34">
        <f>'SEKTÖR (U S D)'!L24</f>
        <v>-0.7101544835529072</v>
      </c>
      <c r="G24" s="34">
        <f>'SEKTÖR (TL)'!L24</f>
        <v>8.867897037015988</v>
      </c>
    </row>
    <row r="25" spans="1:7" ht="14.25">
      <c r="A25" s="44" t="s">
        <v>12</v>
      </c>
      <c r="B25" s="34">
        <f>'SEKTÖR (U S D)'!D25</f>
        <v>56.631495641459715</v>
      </c>
      <c r="C25" s="34">
        <f>'SEKTÖR (TL)'!D25</f>
        <v>55.04243012962985</v>
      </c>
      <c r="D25" s="34">
        <f>'SEKTÖR (U S D)'!H25</f>
        <v>12.152381052950743</v>
      </c>
      <c r="E25" s="34">
        <f>'SEKTÖR (TL)'!H25</f>
        <v>21.632912478275752</v>
      </c>
      <c r="F25" s="34">
        <f>'SEKTÖR (U S D)'!L25</f>
        <v>9.254126243350312</v>
      </c>
      <c r="G25" s="34">
        <f>'SEKTÖR (TL)'!L25</f>
        <v>19.79338778163329</v>
      </c>
    </row>
    <row r="26" spans="1:7" ht="14.25">
      <c r="A26" s="44" t="s">
        <v>13</v>
      </c>
      <c r="B26" s="34">
        <f>'SEKTÖR (U S D)'!D26</f>
        <v>29.92403859481142</v>
      </c>
      <c r="C26" s="34">
        <f>'SEKTÖR (TL)'!D26</f>
        <v>28.605926882711913</v>
      </c>
      <c r="D26" s="34">
        <f>'SEKTÖR (U S D)'!H26</f>
        <v>24.59453827277418</v>
      </c>
      <c r="E26" s="34">
        <f>'SEKTÖR (TL)'!H26</f>
        <v>35.126837493075215</v>
      </c>
      <c r="F26" s="34">
        <f>'SEKTÖR (U S D)'!L26</f>
        <v>23.63611229372937</v>
      </c>
      <c r="G26" s="34">
        <f>'SEKTÖR (TL)'!L26</f>
        <v>35.56274031085146</v>
      </c>
    </row>
    <row r="27" spans="1:7" s="64" customFormat="1" ht="15.75">
      <c r="A27" s="42" t="s">
        <v>77</v>
      </c>
      <c r="B27" s="33">
        <f>'SEKTÖR (U S D)'!D27</f>
        <v>35.56052911847221</v>
      </c>
      <c r="C27" s="33">
        <f>'SEKTÖR (TL)'!D27</f>
        <v>34.1852338069809</v>
      </c>
      <c r="D27" s="33">
        <f>'SEKTÖR (U S D)'!H27</f>
        <v>12.095794558796376</v>
      </c>
      <c r="E27" s="33">
        <f>'SEKTÖR (TL)'!H27</f>
        <v>21.57154258112057</v>
      </c>
      <c r="F27" s="33">
        <f>'SEKTÖR (U S D)'!L27</f>
        <v>10.973861987960927</v>
      </c>
      <c r="G27" s="33">
        <f>'SEKTÖR (TL)'!L27</f>
        <v>21.67901881470938</v>
      </c>
    </row>
    <row r="28" spans="1:7" ht="14.25">
      <c r="A28" s="44" t="s">
        <v>14</v>
      </c>
      <c r="B28" s="34">
        <f>'SEKTÖR (U S D)'!D28</f>
        <v>35.56052911847221</v>
      </c>
      <c r="C28" s="34">
        <f>'SEKTÖR (TL)'!D28</f>
        <v>34.1852338069809</v>
      </c>
      <c r="D28" s="34">
        <f>'SEKTÖR (U S D)'!H28</f>
        <v>12.095794558796376</v>
      </c>
      <c r="E28" s="34">
        <f>'SEKTÖR (TL)'!H28</f>
        <v>21.57154258112057</v>
      </c>
      <c r="F28" s="34">
        <f>'SEKTÖR (U S D)'!L28</f>
        <v>10.973861987960927</v>
      </c>
      <c r="G28" s="34">
        <f>'SEKTÖR (TL)'!L28</f>
        <v>21.67901881470938</v>
      </c>
    </row>
    <row r="29" spans="1:7" s="64" customFormat="1" ht="15.75">
      <c r="A29" s="42" t="s">
        <v>78</v>
      </c>
      <c r="B29" s="33">
        <f>'SEKTÖR (U S D)'!D29</f>
        <v>16.37362158084825</v>
      </c>
      <c r="C29" s="33">
        <f>'SEKTÖR (TL)'!D29</f>
        <v>15.192982222310992</v>
      </c>
      <c r="D29" s="33">
        <f>'SEKTÖR (U S D)'!H29</f>
        <v>1.4578048981108638</v>
      </c>
      <c r="E29" s="33">
        <f>'SEKTÖR (TL)'!H29</f>
        <v>10.034296084926613</v>
      </c>
      <c r="F29" s="33">
        <f>'SEKTÖR (U S D)'!L29</f>
        <v>1.7523859776918596</v>
      </c>
      <c r="G29" s="33">
        <f>'SEKTÖR (TL)'!L29</f>
        <v>11.567987866947584</v>
      </c>
    </row>
    <row r="30" spans="1:7" ht="14.25">
      <c r="A30" s="44" t="s">
        <v>15</v>
      </c>
      <c r="B30" s="34">
        <f>'SEKTÖR (U S D)'!D30</f>
        <v>25.714305893793505</v>
      </c>
      <c r="C30" s="34">
        <f>'SEKTÖR (TL)'!D30</f>
        <v>24.438902967828096</v>
      </c>
      <c r="D30" s="34">
        <f>'SEKTÖR (U S D)'!H30</f>
        <v>-0.45948966830706517</v>
      </c>
      <c r="E30" s="34">
        <f>'SEKTÖR (TL)'!H30</f>
        <v>7.954927639934977</v>
      </c>
      <c r="F30" s="34">
        <f>'SEKTÖR (U S D)'!L30</f>
        <v>-1.1731614569329107</v>
      </c>
      <c r="G30" s="34">
        <f>'SEKTÖR (TL)'!L30</f>
        <v>8.360225832139308</v>
      </c>
    </row>
    <row r="31" spans="1:7" ht="14.25">
      <c r="A31" s="44" t="s">
        <v>119</v>
      </c>
      <c r="B31" s="34">
        <f>'SEKTÖR (U S D)'!D31</f>
        <v>9.931142941105632</v>
      </c>
      <c r="C31" s="34">
        <f>'SEKTÖR (TL)'!D31</f>
        <v>8.81586413202357</v>
      </c>
      <c r="D31" s="34">
        <f>'SEKTÖR (U S D)'!H31</f>
        <v>-5.147501609680177</v>
      </c>
      <c r="E31" s="34">
        <f>'SEKTÖR (TL)'!H31</f>
        <v>2.870625899672061</v>
      </c>
      <c r="F31" s="34">
        <f>'SEKTÖR (U S D)'!L31</f>
        <v>-4.439160149121131</v>
      </c>
      <c r="G31" s="34">
        <f>'SEKTÖR (TL)'!L31</f>
        <v>4.779170715226274</v>
      </c>
    </row>
    <row r="32" spans="1:7" ht="14.25">
      <c r="A32" s="44" t="s">
        <v>120</v>
      </c>
      <c r="B32" s="34">
        <f>'SEKTÖR (U S D)'!D32</f>
        <v>179.87445111409417</v>
      </c>
      <c r="C32" s="34">
        <f>'SEKTÖR (TL)'!D32</f>
        <v>177.03505514148753</v>
      </c>
      <c r="D32" s="34">
        <f>'SEKTÖR (U S D)'!H32</f>
        <v>-42.527377104273675</v>
      </c>
      <c r="E32" s="34">
        <f>'SEKTÖR (TL)'!H32</f>
        <v>-37.66906734443418</v>
      </c>
      <c r="F32" s="34">
        <f>'SEKTÖR (U S D)'!L32</f>
        <v>-38.69872742989428</v>
      </c>
      <c r="G32" s="34">
        <f>'SEKTÖR (TL)'!L32</f>
        <v>-32.7852652435154</v>
      </c>
    </row>
    <row r="33" spans="1:7" ht="14.25">
      <c r="A33" s="44" t="s">
        <v>32</v>
      </c>
      <c r="B33" s="34">
        <f>'SEKTÖR (U S D)'!D33</f>
        <v>4.178980828895901</v>
      </c>
      <c r="C33" s="34">
        <f>'SEKTÖR (TL)'!D33</f>
        <v>3.1220591362643546</v>
      </c>
      <c r="D33" s="34">
        <f>'SEKTÖR (U S D)'!H33</f>
        <v>7.579332229076279</v>
      </c>
      <c r="E33" s="34">
        <f>'SEKTÖR (TL)'!H33</f>
        <v>16.673291985772906</v>
      </c>
      <c r="F33" s="34">
        <f>'SEKTÖR (U S D)'!L33</f>
        <v>8.611317705611228</v>
      </c>
      <c r="G33" s="34">
        <f>'SEKTÖR (TL)'!L33</f>
        <v>19.088570352045256</v>
      </c>
    </row>
    <row r="34" spans="1:7" ht="14.25">
      <c r="A34" s="44" t="s">
        <v>31</v>
      </c>
      <c r="B34" s="34">
        <f>'SEKTÖR (U S D)'!D34</f>
        <v>27.945971942348386</v>
      </c>
      <c r="C34" s="34">
        <f>'SEKTÖR (TL)'!D34</f>
        <v>26.647928208816406</v>
      </c>
      <c r="D34" s="34">
        <f>'SEKTÖR (U S D)'!H34</f>
        <v>10.751852426709638</v>
      </c>
      <c r="E34" s="34">
        <f>'SEKTÖR (TL)'!H34</f>
        <v>20.11399353763842</v>
      </c>
      <c r="F34" s="34">
        <f>'SEKTÖR (U S D)'!L34</f>
        <v>10.267882535833888</v>
      </c>
      <c r="G34" s="34">
        <f>'SEKTÖR (TL)'!L34</f>
        <v>20.904936652483798</v>
      </c>
    </row>
    <row r="35" spans="1:7" ht="14.25">
      <c r="A35" s="44" t="s">
        <v>16</v>
      </c>
      <c r="B35" s="34">
        <f>'SEKTÖR (U S D)'!D35</f>
        <v>22.754859275123014</v>
      </c>
      <c r="C35" s="34">
        <f>'SEKTÖR (TL)'!D35</f>
        <v>21.509480671766358</v>
      </c>
      <c r="D35" s="34">
        <f>'SEKTÖR (U S D)'!H35</f>
        <v>1.5565235849498256</v>
      </c>
      <c r="E35" s="34">
        <f>'SEKTÖR (TL)'!H35</f>
        <v>10.14135971820414</v>
      </c>
      <c r="F35" s="34">
        <f>'SEKTÖR (U S D)'!L35</f>
        <v>1.605379998541833</v>
      </c>
      <c r="G35" s="34">
        <f>'SEKTÖR (TL)'!L35</f>
        <v>11.406800872258579</v>
      </c>
    </row>
    <row r="36" spans="1:7" ht="14.25">
      <c r="A36" s="44" t="s">
        <v>141</v>
      </c>
      <c r="B36" s="34">
        <f>'SEKTÖR (U S D)'!D36</f>
        <v>5.902667171221206</v>
      </c>
      <c r="C36" s="34">
        <f>'SEKTÖR (TL)'!D36</f>
        <v>4.828258251588584</v>
      </c>
      <c r="D36" s="34">
        <f>'SEKTÖR (U S D)'!H36</f>
        <v>3.051740207496767</v>
      </c>
      <c r="E36" s="34">
        <f>'SEKTÖR (TL)'!H36</f>
        <v>11.762970876869156</v>
      </c>
      <c r="F36" s="34">
        <f>'SEKTÖR (U S D)'!L36</f>
        <v>3.651263310989778</v>
      </c>
      <c r="G36" s="34">
        <f>'SEKTÖR (TL)'!L36</f>
        <v>13.65004148413399</v>
      </c>
    </row>
    <row r="37" spans="1:7" ht="14.25">
      <c r="A37" s="44" t="s">
        <v>150</v>
      </c>
      <c r="B37" s="34">
        <f>'SEKTÖR (U S D)'!D37</f>
        <v>15.51961155336924</v>
      </c>
      <c r="C37" s="34">
        <f>'SEKTÖR (TL)'!D37</f>
        <v>14.347636339140024</v>
      </c>
      <c r="D37" s="34">
        <f>'SEKTÖR (U S D)'!H37</f>
        <v>-1.5406904424764094</v>
      </c>
      <c r="E37" s="34">
        <f>'SEKTÖR (TL)'!H37</f>
        <v>6.782330162277376</v>
      </c>
      <c r="F37" s="34">
        <f>'SEKTÖR (U S D)'!L37</f>
        <v>-2.6108004872472357</v>
      </c>
      <c r="G37" s="34">
        <f>'SEKTÖR (TL)'!L37</f>
        <v>6.78390413363561</v>
      </c>
    </row>
    <row r="38" spans="1:7" ht="14.25">
      <c r="A38" s="81" t="s">
        <v>149</v>
      </c>
      <c r="B38" s="34">
        <f>'SEKTÖR (U S D)'!D38</f>
        <v>71.55995163449275</v>
      </c>
      <c r="C38" s="34">
        <f>'SEKTÖR (TL)'!D38</f>
        <v>69.81943322063799</v>
      </c>
      <c r="D38" s="34">
        <f>'SEKTÖR (U S D)'!H38</f>
        <v>42.65497408492193</v>
      </c>
      <c r="E38" s="34">
        <f>'SEKTÖR (TL)'!H38</f>
        <v>54.71396874997944</v>
      </c>
      <c r="F38" s="34">
        <f>'SEKTÖR (U S D)'!L38</f>
        <v>38.98607027604843</v>
      </c>
      <c r="G38" s="34">
        <f>'SEKTÖR (TL)'!L38</f>
        <v>52.39344073594998</v>
      </c>
    </row>
    <row r="39" spans="1:7" ht="15" thickBot="1">
      <c r="A39" s="44" t="s">
        <v>79</v>
      </c>
      <c r="B39" s="34">
        <f>'SEKTÖR (U S D)'!D41</f>
        <v>40.56297829823405</v>
      </c>
      <c r="C39" s="34">
        <f>'SEKTÖR (TL)'!D41</f>
        <v>39.13693189460963</v>
      </c>
      <c r="D39" s="34">
        <f>'SEKTÖR (U S D)'!H41</f>
        <v>9.849220626662532</v>
      </c>
      <c r="E39" s="34">
        <f>'SEKTÖR (TL)'!H41</f>
        <v>19.13505993226627</v>
      </c>
      <c r="F39" s="34">
        <f>'SEKTÖR (U S D)'!L41</f>
        <v>10.552206812253571</v>
      </c>
      <c r="G39" s="34">
        <f>'SEKTÖR (TL)'!L41</f>
        <v>21.216688432229017</v>
      </c>
    </row>
    <row r="40" spans="1:7" ht="18" thickBot="1" thickTop="1">
      <c r="A40" s="51" t="s">
        <v>17</v>
      </c>
      <c r="B40" s="59">
        <f>'SEKTÖR (U S D)'!D42</f>
        <v>32.3721716715382</v>
      </c>
      <c r="C40" s="59">
        <f>'SEKTÖR (TL)'!D42</f>
        <v>31.0292230399886</v>
      </c>
      <c r="D40" s="59">
        <f>'SEKTÖR (U S D)'!H42</f>
        <v>7.5061439062798305</v>
      </c>
      <c r="E40" s="59">
        <f>'SEKTÖR (TL)'!H42</f>
        <v>16.59391686437509</v>
      </c>
      <c r="F40" s="59">
        <f>'SEKTÖR (U S D)'!L42</f>
        <v>6.8788125352073655</v>
      </c>
      <c r="G40" s="59">
        <f>'SEKTÖR (TL)'!L42</f>
        <v>17.188938083241066</v>
      </c>
    </row>
    <row r="41" spans="1:7" ht="14.25">
      <c r="A41" s="44" t="s">
        <v>82</v>
      </c>
      <c r="B41" s="34">
        <f>'SEKTÖR (U S D)'!D43</f>
        <v>32.3721716715382</v>
      </c>
      <c r="C41" s="34">
        <f>'SEKTÖR (TL)'!D43</f>
        <v>31.0292230399886</v>
      </c>
      <c r="D41" s="34">
        <f>'SEKTÖR (U S D)'!H43</f>
        <v>7.5061439062798305</v>
      </c>
      <c r="E41" s="34">
        <f>'SEKTÖR (TL)'!H43</f>
        <v>16.59391686437509</v>
      </c>
      <c r="F41" s="34">
        <f>'SEKTÖR (U S D)'!L43</f>
        <v>6.8788125352073655</v>
      </c>
      <c r="G41" s="34">
        <f>'SEKTÖR (TL)'!L43</f>
        <v>17.188938083241066</v>
      </c>
    </row>
    <row r="42" spans="1:7" ht="14.25">
      <c r="A42" s="111" t="s">
        <v>123</v>
      </c>
      <c r="B42" s="122"/>
      <c r="C42" s="122"/>
      <c r="D42" s="114">
        <f>'SEKTÖR (U S D)'!H44</f>
        <v>901.4380184987658</v>
      </c>
      <c r="E42" s="114">
        <f>'SEKTÖR (TL)'!H44</f>
        <v>986.0921695364533</v>
      </c>
      <c r="F42" s="114">
        <f>'SEKTÖR (U S D)'!L44</f>
        <v>754.0449346068062</v>
      </c>
      <c r="G42" s="114">
        <f>'SEKTÖR (TL)'!L44</f>
        <v>836.4308658367011</v>
      </c>
    </row>
    <row r="43" spans="1:7" s="39" customFormat="1" ht="18.75" thickBot="1">
      <c r="A43" s="46" t="s">
        <v>18</v>
      </c>
      <c r="B43" s="48">
        <f>'SEKTÖR (U S D)'!D45</f>
        <v>19.96503483373719</v>
      </c>
      <c r="C43" s="48">
        <f>'SEKTÖR (TL)'!D45</f>
        <v>18.747959693778558</v>
      </c>
      <c r="D43" s="48">
        <f>'SEKTÖR (U S D)'!H45</f>
        <v>13.575184337969198</v>
      </c>
      <c r="E43" s="48">
        <f>'SEKTÖR (TL)'!H45</f>
        <v>23.175989012324088</v>
      </c>
      <c r="F43" s="48">
        <f>'SEKTÖR (U S D)'!L45</f>
        <v>12.867560561890873</v>
      </c>
      <c r="G43" s="48">
        <f>'SEKTÖR (TL)'!L45</f>
        <v>23.755394100554682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C9" sqref="C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29</v>
      </c>
      <c r="C7" s="160"/>
      <c r="D7" s="160"/>
      <c r="E7" s="162"/>
      <c r="F7" s="159" t="s">
        <v>172</v>
      </c>
      <c r="G7" s="160"/>
      <c r="H7" s="160"/>
      <c r="I7" s="162"/>
      <c r="J7" s="159" t="s">
        <v>113</v>
      </c>
      <c r="K7" s="160"/>
      <c r="L7" s="160"/>
      <c r="M7" s="161"/>
      <c r="N7" s="159" t="s">
        <v>113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84293.579</v>
      </c>
      <c r="C9" s="12">
        <v>128867.73</v>
      </c>
      <c r="D9" s="50">
        <f aca="true" t="shared" si="0" ref="D9:D22">(C9-B9)/B9*100</f>
        <v>52.87965172293847</v>
      </c>
      <c r="E9" s="9">
        <f aca="true" t="shared" si="1" ref="E9:E22">C9/C$22*100</f>
        <v>1.0089920529303238</v>
      </c>
      <c r="F9" s="83">
        <v>954534.4839999999</v>
      </c>
      <c r="G9" s="12">
        <v>1134790.9949999999</v>
      </c>
      <c r="H9" s="50">
        <f aca="true" t="shared" si="2" ref="H9:H22">(G9-F9)/F9*100</f>
        <v>18.884232473679806</v>
      </c>
      <c r="I9" s="9">
        <f aca="true" t="shared" si="3" ref="I9:I22">G9/G$22*100</f>
        <v>0.9001717970795806</v>
      </c>
      <c r="J9" s="84">
        <v>1050259.684</v>
      </c>
      <c r="K9" s="84">
        <v>2823721.5039999997</v>
      </c>
      <c r="L9" s="85">
        <f aca="true" t="shared" si="4" ref="L9:L22">(K9-J9)/J9*100</f>
        <v>168.8593637380829</v>
      </c>
      <c r="M9" s="9">
        <f aca="true" t="shared" si="5" ref="M9:M22">K9/K$22*100</f>
        <v>2.0445694311334375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1050157.41</v>
      </c>
      <c r="C10" s="12">
        <v>1238537.14</v>
      </c>
      <c r="D10" s="50">
        <f t="shared" si="0"/>
        <v>17.938237468609586</v>
      </c>
      <c r="E10" s="9">
        <f t="shared" si="1"/>
        <v>9.697339524169873</v>
      </c>
      <c r="F10" s="83">
        <v>11372211.412</v>
      </c>
      <c r="G10" s="12">
        <v>11946738.466</v>
      </c>
      <c r="H10" s="50">
        <f t="shared" si="2"/>
        <v>5.052025795033641</v>
      </c>
      <c r="I10" s="9">
        <f t="shared" si="3"/>
        <v>9.476738079137622</v>
      </c>
      <c r="J10" s="84">
        <v>12584561.799000002</v>
      </c>
      <c r="K10" s="84">
        <v>12985234.212000001</v>
      </c>
      <c r="L10" s="85">
        <f t="shared" si="4"/>
        <v>3.1838407995408873</v>
      </c>
      <c r="M10" s="9">
        <f t="shared" si="5"/>
        <v>9.402206587425308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255401.111</v>
      </c>
      <c r="C11" s="12">
        <v>283774.136</v>
      </c>
      <c r="D11" s="50">
        <f t="shared" si="0"/>
        <v>11.10920187030823</v>
      </c>
      <c r="E11" s="9">
        <f t="shared" si="1"/>
        <v>2.221858397375114</v>
      </c>
      <c r="F11" s="83">
        <v>2994726.9</v>
      </c>
      <c r="G11" s="12">
        <v>2952793.657</v>
      </c>
      <c r="H11" s="50">
        <f t="shared" si="2"/>
        <v>-1.4002359614160405</v>
      </c>
      <c r="I11" s="9">
        <f t="shared" si="3"/>
        <v>2.3423005507960317</v>
      </c>
      <c r="J11" s="84">
        <v>3301691.2959999996</v>
      </c>
      <c r="K11" s="84">
        <v>4218922.326</v>
      </c>
      <c r="L11" s="85">
        <f t="shared" si="4"/>
        <v>27.780641730837356</v>
      </c>
      <c r="M11" s="9">
        <f t="shared" si="5"/>
        <v>3.054791206514812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127934.016</v>
      </c>
      <c r="C12" s="12">
        <v>187124.421</v>
      </c>
      <c r="D12" s="50">
        <f t="shared" si="0"/>
        <v>46.266354211846206</v>
      </c>
      <c r="E12" s="9">
        <f t="shared" si="1"/>
        <v>1.4651228332972746</v>
      </c>
      <c r="F12" s="83">
        <v>1573471.9780000001</v>
      </c>
      <c r="G12" s="12">
        <v>1662685.739</v>
      </c>
      <c r="H12" s="50">
        <f t="shared" si="2"/>
        <v>5.669866527486385</v>
      </c>
      <c r="I12" s="9">
        <f t="shared" si="3"/>
        <v>1.318923763273448</v>
      </c>
      <c r="J12" s="84">
        <v>1720334.411</v>
      </c>
      <c r="K12" s="84">
        <v>3492743.895</v>
      </c>
      <c r="L12" s="85">
        <f t="shared" si="4"/>
        <v>103.02703199256065</v>
      </c>
      <c r="M12" s="9">
        <f t="shared" si="5"/>
        <v>2.5289878581789975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126086.966</v>
      </c>
      <c r="C13" s="12">
        <v>106288.196</v>
      </c>
      <c r="D13" s="50">
        <f t="shared" si="0"/>
        <v>-15.702471578228003</v>
      </c>
      <c r="E13" s="9">
        <f t="shared" si="1"/>
        <v>0.8322017085604023</v>
      </c>
      <c r="F13" s="83">
        <v>979702.2330000001</v>
      </c>
      <c r="G13" s="12">
        <v>1011823.939</v>
      </c>
      <c r="H13" s="50">
        <f t="shared" si="2"/>
        <v>3.2787213214405204</v>
      </c>
      <c r="I13" s="9">
        <f t="shared" si="3"/>
        <v>0.8026283055742524</v>
      </c>
      <c r="J13" s="84">
        <v>1105696.645</v>
      </c>
      <c r="K13" s="84">
        <v>1165150.3320000002</v>
      </c>
      <c r="L13" s="85">
        <f t="shared" si="4"/>
        <v>5.377034222619003</v>
      </c>
      <c r="M13" s="9">
        <f t="shared" si="5"/>
        <v>0.8436493287697031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895677.627</v>
      </c>
      <c r="C14" s="12">
        <v>1061887.265</v>
      </c>
      <c r="D14" s="50">
        <f t="shared" si="0"/>
        <v>18.556859408971253</v>
      </c>
      <c r="E14" s="9">
        <f t="shared" si="1"/>
        <v>8.314228950047593</v>
      </c>
      <c r="F14" s="83">
        <v>10368332.9</v>
      </c>
      <c r="G14" s="12">
        <v>10523594.244</v>
      </c>
      <c r="H14" s="50">
        <f t="shared" si="2"/>
        <v>1.497457165944204</v>
      </c>
      <c r="I14" s="9">
        <f t="shared" si="3"/>
        <v>8.347830379424021</v>
      </c>
      <c r="J14" s="84">
        <v>11353684.695999999</v>
      </c>
      <c r="K14" s="84">
        <v>11341688.393000001</v>
      </c>
      <c r="L14" s="85">
        <f t="shared" si="4"/>
        <v>-0.10565999779986766</v>
      </c>
      <c r="M14" s="9">
        <f t="shared" si="5"/>
        <v>8.212165878582594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592822.654</v>
      </c>
      <c r="C15" s="12">
        <v>852399.356</v>
      </c>
      <c r="D15" s="50">
        <f t="shared" si="0"/>
        <v>43.786569262921596</v>
      </c>
      <c r="E15" s="9">
        <f t="shared" si="1"/>
        <v>6.674007341690009</v>
      </c>
      <c r="F15" s="83">
        <v>6372563.011000001</v>
      </c>
      <c r="G15" s="12">
        <v>7500585.418999999</v>
      </c>
      <c r="H15" s="50">
        <f t="shared" si="2"/>
        <v>17.701235845810576</v>
      </c>
      <c r="I15" s="9">
        <f t="shared" si="3"/>
        <v>5.949831718368657</v>
      </c>
      <c r="J15" s="84">
        <v>6980183.007</v>
      </c>
      <c r="K15" s="84">
        <v>7496939.950999999</v>
      </c>
      <c r="L15" s="85">
        <f t="shared" si="4"/>
        <v>7.403200510384543</v>
      </c>
      <c r="M15" s="9">
        <f t="shared" si="5"/>
        <v>5.428302411956846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442802.956</v>
      </c>
      <c r="C16" s="12">
        <v>592470.84</v>
      </c>
      <c r="D16" s="50">
        <f t="shared" si="0"/>
        <v>33.80010950062401</v>
      </c>
      <c r="E16" s="9">
        <f t="shared" si="1"/>
        <v>4.6388523267458295</v>
      </c>
      <c r="F16" s="83">
        <v>5297351.688000001</v>
      </c>
      <c r="G16" s="12">
        <v>5218534.649999999</v>
      </c>
      <c r="H16" s="50">
        <f t="shared" si="2"/>
        <v>-1.487857379349467</v>
      </c>
      <c r="I16" s="9">
        <f t="shared" si="3"/>
        <v>4.139597278010265</v>
      </c>
      <c r="J16" s="84">
        <v>5727191.004000001</v>
      </c>
      <c r="K16" s="84">
        <v>5267766.5309999995</v>
      </c>
      <c r="L16" s="85">
        <f t="shared" si="4"/>
        <v>-8.021811611994933</v>
      </c>
      <c r="M16" s="9">
        <f t="shared" si="5"/>
        <v>3.8142268649275524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3096068.43</v>
      </c>
      <c r="C17" s="12">
        <v>3611677.502</v>
      </c>
      <c r="D17" s="50">
        <f t="shared" si="0"/>
        <v>16.65367170195265</v>
      </c>
      <c r="E17" s="9">
        <f t="shared" si="1"/>
        <v>28.278250088406487</v>
      </c>
      <c r="F17" s="83">
        <v>34222881.026</v>
      </c>
      <c r="G17" s="12">
        <v>37118054.60999999</v>
      </c>
      <c r="H17" s="50">
        <f t="shared" si="2"/>
        <v>8.459759953583259</v>
      </c>
      <c r="I17" s="9">
        <f t="shared" si="3"/>
        <v>29.443858886439</v>
      </c>
      <c r="J17" s="84">
        <v>37298725.794</v>
      </c>
      <c r="K17" s="84">
        <v>37936040.441</v>
      </c>
      <c r="L17" s="85">
        <f t="shared" si="4"/>
        <v>1.7086767267060918</v>
      </c>
      <c r="M17" s="9">
        <f t="shared" si="5"/>
        <v>27.46831389499184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1338077.833</v>
      </c>
      <c r="C18" s="12">
        <v>1700018.644</v>
      </c>
      <c r="D18" s="50">
        <f t="shared" si="0"/>
        <v>27.04930924597418</v>
      </c>
      <c r="E18" s="9">
        <f t="shared" si="1"/>
        <v>13.310588318963834</v>
      </c>
      <c r="F18" s="83">
        <v>16877297.567</v>
      </c>
      <c r="G18" s="12">
        <v>17176532.224</v>
      </c>
      <c r="H18" s="50">
        <f t="shared" si="2"/>
        <v>1.7730010140076458</v>
      </c>
      <c r="I18" s="9">
        <f t="shared" si="3"/>
        <v>13.625266633062596</v>
      </c>
      <c r="J18" s="84">
        <v>18544333.283</v>
      </c>
      <c r="K18" s="84">
        <v>17338218.432</v>
      </c>
      <c r="L18" s="85">
        <f t="shared" si="4"/>
        <v>-6.50395370161769</v>
      </c>
      <c r="M18" s="9">
        <f t="shared" si="5"/>
        <v>12.554067866170673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149782.013</v>
      </c>
      <c r="C19" s="12">
        <v>128120.654</v>
      </c>
      <c r="D19" s="50">
        <f t="shared" si="0"/>
        <v>-14.46192274101698</v>
      </c>
      <c r="E19" s="9">
        <f t="shared" si="1"/>
        <v>1.0031426929164942</v>
      </c>
      <c r="F19" s="83">
        <v>1356177.788</v>
      </c>
      <c r="G19" s="12">
        <v>1353888.7850000001</v>
      </c>
      <c r="H19" s="50">
        <f t="shared" si="2"/>
        <v>-0.1687834014281757</v>
      </c>
      <c r="I19" s="9">
        <f t="shared" si="3"/>
        <v>1.073970895089223</v>
      </c>
      <c r="J19" s="84">
        <v>1512177.362</v>
      </c>
      <c r="K19" s="84">
        <v>1931295.0950000002</v>
      </c>
      <c r="L19" s="85">
        <f t="shared" si="4"/>
        <v>27.71617559766116</v>
      </c>
      <c r="M19" s="9">
        <f t="shared" si="5"/>
        <v>1.398391062341447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775595.543</v>
      </c>
      <c r="C20" s="12">
        <v>1000474.96</v>
      </c>
      <c r="D20" s="50">
        <f t="shared" si="0"/>
        <v>28.994418422025415</v>
      </c>
      <c r="E20" s="9">
        <f t="shared" si="1"/>
        <v>7.833390747208657</v>
      </c>
      <c r="F20" s="83">
        <v>9234118.011</v>
      </c>
      <c r="G20" s="12">
        <v>9758159.193</v>
      </c>
      <c r="H20" s="50">
        <f t="shared" si="2"/>
        <v>5.675053983236342</v>
      </c>
      <c r="I20" s="9">
        <f t="shared" si="3"/>
        <v>7.740649807457663</v>
      </c>
      <c r="J20" s="84">
        <v>10184617.208999999</v>
      </c>
      <c r="K20" s="84">
        <v>13302261.691</v>
      </c>
      <c r="L20" s="85">
        <f t="shared" si="4"/>
        <v>30.611307406281146</v>
      </c>
      <c r="M20" s="9">
        <f t="shared" si="5"/>
        <v>9.6317563824297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1711704.896</v>
      </c>
      <c r="C21" s="90">
        <v>1880286.311</v>
      </c>
      <c r="D21" s="91">
        <f t="shared" si="0"/>
        <v>9.84874293424934</v>
      </c>
      <c r="E21" s="92">
        <f t="shared" si="1"/>
        <v>14.722025017688098</v>
      </c>
      <c r="F21" s="89">
        <v>19529555.245</v>
      </c>
      <c r="G21" s="90">
        <v>18705642.638000004</v>
      </c>
      <c r="H21" s="91">
        <f t="shared" si="2"/>
        <v>-4.218798619138738</v>
      </c>
      <c r="I21" s="92">
        <f t="shared" si="3"/>
        <v>14.838231906287632</v>
      </c>
      <c r="J21" s="93">
        <v>21317581.655</v>
      </c>
      <c r="K21" s="94">
        <v>18808386.665999997</v>
      </c>
      <c r="L21" s="95">
        <f t="shared" si="4"/>
        <v>-11.770542407710101</v>
      </c>
      <c r="M21" s="92">
        <f t="shared" si="5"/>
        <v>13.618571226577078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10646405.034</v>
      </c>
      <c r="C22" s="102">
        <v>12771927.155000001</v>
      </c>
      <c r="D22" s="103">
        <f t="shared" si="0"/>
        <v>19.964693379708976</v>
      </c>
      <c r="E22" s="104">
        <f t="shared" si="1"/>
        <v>100</v>
      </c>
      <c r="F22" s="101">
        <v>121132924.24299999</v>
      </c>
      <c r="G22" s="102">
        <v>126063824.559</v>
      </c>
      <c r="H22" s="103">
        <f t="shared" si="2"/>
        <v>4.07065242320769</v>
      </c>
      <c r="I22" s="104">
        <f t="shared" si="3"/>
        <v>100</v>
      </c>
      <c r="J22" s="105">
        <v>132681037.84500001</v>
      </c>
      <c r="K22" s="106">
        <v>138108369.469</v>
      </c>
      <c r="L22" s="103">
        <f t="shared" si="4"/>
        <v>4.090510378988962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1068975.732</v>
      </c>
      <c r="E5" s="30">
        <v>1265218.95</v>
      </c>
      <c r="F5" s="30">
        <v>1083416.176</v>
      </c>
      <c r="G5" s="30">
        <v>1087484.954</v>
      </c>
      <c r="H5" s="30">
        <v>1101810.473</v>
      </c>
      <c r="I5" s="30">
        <v>1012027.398</v>
      </c>
      <c r="J5" s="30">
        <v>977606.913</v>
      </c>
      <c r="K5" s="30">
        <v>1079925.905</v>
      </c>
      <c r="L5" s="30">
        <v>1073130.629</v>
      </c>
      <c r="M5" s="30">
        <v>1197420.791</v>
      </c>
      <c r="N5" s="30"/>
      <c r="O5" s="30">
        <v>11980717.536</v>
      </c>
      <c r="P5" s="68">
        <f aca="true" t="shared" si="0" ref="P5:P24">O5/O$26*100</f>
        <v>9.503691939579213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910795.251</v>
      </c>
      <c r="F6" s="30">
        <v>795450.171</v>
      </c>
      <c r="G6" s="30">
        <v>859494.772</v>
      </c>
      <c r="H6" s="30">
        <v>910070.642</v>
      </c>
      <c r="I6" s="30">
        <v>911810.975</v>
      </c>
      <c r="J6" s="30">
        <v>832744.286</v>
      </c>
      <c r="K6" s="30">
        <v>982415.761</v>
      </c>
      <c r="L6" s="30">
        <v>925027.891</v>
      </c>
      <c r="M6" s="30">
        <v>1088747.787</v>
      </c>
      <c r="N6" s="30"/>
      <c r="O6" s="30">
        <v>9752229.741</v>
      </c>
      <c r="P6" s="68">
        <f t="shared" si="0"/>
        <v>7.735946274000059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668999.929</v>
      </c>
      <c r="F7" s="30">
        <v>623981.195</v>
      </c>
      <c r="G7" s="30">
        <v>680340.578</v>
      </c>
      <c r="H7" s="30">
        <v>638026.99</v>
      </c>
      <c r="I7" s="30">
        <v>617137.12</v>
      </c>
      <c r="J7" s="30">
        <v>629822.849</v>
      </c>
      <c r="K7" s="30">
        <v>695895.293</v>
      </c>
      <c r="L7" s="30">
        <v>705022.087</v>
      </c>
      <c r="M7" s="30">
        <v>785038.156</v>
      </c>
      <c r="N7" s="30"/>
      <c r="O7" s="30">
        <v>7278699.978</v>
      </c>
      <c r="P7" s="68">
        <f t="shared" si="0"/>
        <v>5.773821317769693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511333.457</v>
      </c>
      <c r="E8" s="30">
        <v>609193.825</v>
      </c>
      <c r="F8" s="30">
        <v>542120.098</v>
      </c>
      <c r="G8" s="30">
        <v>589108.684</v>
      </c>
      <c r="H8" s="30">
        <v>535366.012</v>
      </c>
      <c r="I8" s="30">
        <v>547031.035</v>
      </c>
      <c r="J8" s="30">
        <v>544898.857</v>
      </c>
      <c r="K8" s="30">
        <v>589404.97</v>
      </c>
      <c r="L8" s="30">
        <v>606928.318</v>
      </c>
      <c r="M8" s="30">
        <v>714770.567</v>
      </c>
      <c r="N8" s="30"/>
      <c r="O8" s="30">
        <v>6230520.319999999</v>
      </c>
      <c r="P8" s="68">
        <f t="shared" si="0"/>
        <v>4.942353875437239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627188.28</v>
      </c>
      <c r="F9" s="30">
        <v>516085.937</v>
      </c>
      <c r="G9" s="30">
        <v>499100.97</v>
      </c>
      <c r="H9" s="30">
        <v>593248.702</v>
      </c>
      <c r="I9" s="30">
        <v>467410.9</v>
      </c>
      <c r="J9" s="30">
        <v>406479.822</v>
      </c>
      <c r="K9" s="30">
        <v>494977.449</v>
      </c>
      <c r="L9" s="30">
        <v>533082.776</v>
      </c>
      <c r="M9" s="30">
        <v>651847.711</v>
      </c>
      <c r="N9" s="30"/>
      <c r="O9" s="30">
        <v>5814307.478</v>
      </c>
      <c r="P9" s="68">
        <f t="shared" si="0"/>
        <v>4.612193463944441</v>
      </c>
    </row>
    <row r="10" spans="1:16" ht="12.75">
      <c r="A10" s="67" t="s">
        <v>90</v>
      </c>
      <c r="B10" s="29" t="s">
        <v>63</v>
      </c>
      <c r="C10" s="30">
        <v>506224.907</v>
      </c>
      <c r="D10" s="30">
        <v>541330.141</v>
      </c>
      <c r="E10" s="30">
        <v>570687.922</v>
      </c>
      <c r="F10" s="30">
        <v>489424.996</v>
      </c>
      <c r="G10" s="30">
        <v>507176.968</v>
      </c>
      <c r="H10" s="30">
        <v>545663.88</v>
      </c>
      <c r="I10" s="30">
        <v>472691.457</v>
      </c>
      <c r="J10" s="30">
        <v>451082.374</v>
      </c>
      <c r="K10" s="30">
        <v>495066.359</v>
      </c>
      <c r="L10" s="30">
        <v>535085.239</v>
      </c>
      <c r="M10" s="30">
        <v>547907.443</v>
      </c>
      <c r="N10" s="30"/>
      <c r="O10" s="30">
        <v>5662341.686</v>
      </c>
      <c r="P10" s="68">
        <f t="shared" si="0"/>
        <v>4.49164675476926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484068.505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469752.851</v>
      </c>
      <c r="J11" s="30">
        <v>392143.433</v>
      </c>
      <c r="K11" s="30">
        <v>419723.851</v>
      </c>
      <c r="L11" s="30">
        <v>437140.013</v>
      </c>
      <c r="M11" s="30">
        <v>442092.766</v>
      </c>
      <c r="N11" s="30"/>
      <c r="O11" s="30">
        <v>4956814.298</v>
      </c>
      <c r="P11" s="68">
        <f t="shared" si="0"/>
        <v>3.931987875379086</v>
      </c>
    </row>
    <row r="12" spans="1:16" ht="12.75">
      <c r="A12" s="67" t="s">
        <v>92</v>
      </c>
      <c r="B12" s="29" t="s">
        <v>64</v>
      </c>
      <c r="C12" s="30">
        <v>293816.791</v>
      </c>
      <c r="D12" s="30">
        <v>299807.976</v>
      </c>
      <c r="E12" s="30">
        <v>388383.176</v>
      </c>
      <c r="F12" s="30">
        <v>335752.521</v>
      </c>
      <c r="G12" s="30">
        <v>302113.988</v>
      </c>
      <c r="H12" s="30">
        <v>310000.894</v>
      </c>
      <c r="I12" s="30">
        <v>256584.827</v>
      </c>
      <c r="J12" s="30">
        <v>256939.948</v>
      </c>
      <c r="K12" s="30">
        <v>313591.407</v>
      </c>
      <c r="L12" s="30">
        <v>338257.033</v>
      </c>
      <c r="M12" s="30">
        <v>345733.032</v>
      </c>
      <c r="N12" s="30"/>
      <c r="O12" s="30">
        <v>3440981.593</v>
      </c>
      <c r="P12" s="68">
        <f t="shared" si="0"/>
        <v>2.7295551315161677</v>
      </c>
    </row>
    <row r="13" spans="1:16" ht="12.75">
      <c r="A13" s="67" t="s">
        <v>93</v>
      </c>
      <c r="B13" s="29" t="s">
        <v>164</v>
      </c>
      <c r="C13" s="30">
        <v>230757.738</v>
      </c>
      <c r="D13" s="30">
        <v>167153.521</v>
      </c>
      <c r="E13" s="30">
        <v>201834.88</v>
      </c>
      <c r="F13" s="30">
        <v>220575.33</v>
      </c>
      <c r="G13" s="30">
        <v>242208.533</v>
      </c>
      <c r="H13" s="30">
        <v>252405.505</v>
      </c>
      <c r="I13" s="30">
        <v>226989.527</v>
      </c>
      <c r="J13" s="30">
        <v>231604.084</v>
      </c>
      <c r="K13" s="30">
        <v>220625.757</v>
      </c>
      <c r="L13" s="30">
        <v>227010.069</v>
      </c>
      <c r="M13" s="30">
        <v>344291.975</v>
      </c>
      <c r="N13" s="30"/>
      <c r="O13" s="30">
        <v>2565456.9189999998</v>
      </c>
      <c r="P13" s="68">
        <f t="shared" si="0"/>
        <v>2.0350460787658466</v>
      </c>
    </row>
    <row r="14" spans="1:16" ht="12.75">
      <c r="A14" s="67" t="s">
        <v>94</v>
      </c>
      <c r="B14" s="29" t="s">
        <v>138</v>
      </c>
      <c r="C14" s="30">
        <v>277189.737</v>
      </c>
      <c r="D14" s="30">
        <v>291775.88</v>
      </c>
      <c r="E14" s="30">
        <v>365853.002</v>
      </c>
      <c r="F14" s="30">
        <v>308870.056</v>
      </c>
      <c r="G14" s="30">
        <v>379422.475</v>
      </c>
      <c r="H14" s="30">
        <v>313458.012</v>
      </c>
      <c r="I14" s="30">
        <v>251188.914</v>
      </c>
      <c r="J14" s="30">
        <v>305266.521</v>
      </c>
      <c r="K14" s="30">
        <v>293748.411</v>
      </c>
      <c r="L14" s="30">
        <v>348794.195</v>
      </c>
      <c r="M14" s="30">
        <v>321988.866</v>
      </c>
      <c r="N14" s="30"/>
      <c r="O14" s="30">
        <v>3457556.0689999997</v>
      </c>
      <c r="P14" s="68">
        <f t="shared" si="0"/>
        <v>2.7427028176618955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301149.231</v>
      </c>
      <c r="F15" s="30">
        <v>234229.62</v>
      </c>
      <c r="G15" s="30">
        <v>235316.747</v>
      </c>
      <c r="H15" s="30">
        <v>232167.276</v>
      </c>
      <c r="I15" s="30">
        <v>247866.338</v>
      </c>
      <c r="J15" s="30">
        <v>219161.615</v>
      </c>
      <c r="K15" s="30">
        <v>253263.476</v>
      </c>
      <c r="L15" s="30">
        <v>236936.636</v>
      </c>
      <c r="M15" s="30">
        <v>307793.198</v>
      </c>
      <c r="N15" s="30"/>
      <c r="O15" s="30">
        <v>2868399.8019999997</v>
      </c>
      <c r="P15" s="68">
        <f t="shared" si="0"/>
        <v>2.2753552110585376</v>
      </c>
    </row>
    <row r="16" spans="1:16" ht="12.75">
      <c r="A16" s="67" t="s">
        <v>96</v>
      </c>
      <c r="B16" s="29" t="s">
        <v>175</v>
      </c>
      <c r="C16" s="30">
        <v>243999.743</v>
      </c>
      <c r="D16" s="30">
        <v>235588.001</v>
      </c>
      <c r="E16" s="30">
        <v>328507.774</v>
      </c>
      <c r="F16" s="30">
        <v>319623.175</v>
      </c>
      <c r="G16" s="30">
        <v>284722.311</v>
      </c>
      <c r="H16" s="30">
        <v>266076.629</v>
      </c>
      <c r="I16" s="30">
        <v>202913.4</v>
      </c>
      <c r="J16" s="30">
        <v>306992.696</v>
      </c>
      <c r="K16" s="30">
        <v>168069.836</v>
      </c>
      <c r="L16" s="30">
        <v>160778.364</v>
      </c>
      <c r="M16" s="30">
        <v>260085.763</v>
      </c>
      <c r="N16" s="30"/>
      <c r="O16" s="30">
        <v>2777357.692</v>
      </c>
      <c r="P16" s="68">
        <f t="shared" si="0"/>
        <v>2.2031361503579245</v>
      </c>
    </row>
    <row r="17" spans="1:16" ht="12.75">
      <c r="A17" s="67" t="s">
        <v>97</v>
      </c>
      <c r="B17" s="29" t="s">
        <v>146</v>
      </c>
      <c r="C17" s="30">
        <v>179910.063</v>
      </c>
      <c r="D17" s="30">
        <v>172587.357</v>
      </c>
      <c r="E17" s="30">
        <v>220011.756</v>
      </c>
      <c r="F17" s="30">
        <v>227264.935</v>
      </c>
      <c r="G17" s="30">
        <v>219245.303</v>
      </c>
      <c r="H17" s="30">
        <v>208722.845</v>
      </c>
      <c r="I17" s="30">
        <v>210639.424</v>
      </c>
      <c r="J17" s="30">
        <v>213329.67</v>
      </c>
      <c r="K17" s="30">
        <v>237613.466</v>
      </c>
      <c r="L17" s="30">
        <v>229510.816</v>
      </c>
      <c r="M17" s="30">
        <v>255260.471</v>
      </c>
      <c r="N17" s="30"/>
      <c r="O17" s="30">
        <v>2374096.106</v>
      </c>
      <c r="P17" s="68">
        <f t="shared" si="0"/>
        <v>1.8832493094492566</v>
      </c>
    </row>
    <row r="18" spans="1:16" ht="12.75">
      <c r="A18" s="67" t="s">
        <v>98</v>
      </c>
      <c r="B18" s="29" t="s">
        <v>137</v>
      </c>
      <c r="C18" s="30">
        <v>193442.049</v>
      </c>
      <c r="D18" s="30">
        <v>204646.224</v>
      </c>
      <c r="E18" s="30">
        <v>229076.505</v>
      </c>
      <c r="F18" s="30">
        <v>204367.565</v>
      </c>
      <c r="G18" s="30">
        <v>217958.881</v>
      </c>
      <c r="H18" s="30">
        <v>208478.252</v>
      </c>
      <c r="I18" s="30">
        <v>180904.462</v>
      </c>
      <c r="J18" s="30">
        <v>175702.801</v>
      </c>
      <c r="K18" s="30">
        <v>223562.12</v>
      </c>
      <c r="L18" s="30">
        <v>287420.771</v>
      </c>
      <c r="M18" s="30">
        <v>253347.379</v>
      </c>
      <c r="N18" s="30"/>
      <c r="O18" s="30">
        <v>2378907.0090000005</v>
      </c>
      <c r="P18" s="68">
        <f t="shared" si="0"/>
        <v>1.8870655533366376</v>
      </c>
    </row>
    <row r="19" spans="1:16" ht="12.75">
      <c r="A19" s="67" t="s">
        <v>99</v>
      </c>
      <c r="B19" s="29" t="s">
        <v>153</v>
      </c>
      <c r="C19" s="30">
        <v>222955.366</v>
      </c>
      <c r="D19" s="30">
        <v>233166.176</v>
      </c>
      <c r="E19" s="30">
        <v>214434.935</v>
      </c>
      <c r="F19" s="30">
        <v>271564.125</v>
      </c>
      <c r="G19" s="30">
        <v>276744.083</v>
      </c>
      <c r="H19" s="30">
        <v>308705.835</v>
      </c>
      <c r="I19" s="30">
        <v>302523.993</v>
      </c>
      <c r="J19" s="30">
        <v>396348.708</v>
      </c>
      <c r="K19" s="30">
        <v>377432.047</v>
      </c>
      <c r="L19" s="30">
        <v>341679.026</v>
      </c>
      <c r="M19" s="30">
        <v>242558.152</v>
      </c>
      <c r="N19" s="30"/>
      <c r="O19" s="30">
        <v>3188112.4460000005</v>
      </c>
      <c r="P19" s="68">
        <f t="shared" si="0"/>
        <v>2.528966939123601</v>
      </c>
    </row>
    <row r="20" spans="1:16" ht="12.75">
      <c r="A20" s="67" t="s">
        <v>100</v>
      </c>
      <c r="B20" s="29" t="s">
        <v>169</v>
      </c>
      <c r="C20" s="30">
        <v>186030.398</v>
      </c>
      <c r="D20" s="30">
        <v>206748.263</v>
      </c>
      <c r="E20" s="30">
        <v>219883.873</v>
      </c>
      <c r="F20" s="30">
        <v>193065.277</v>
      </c>
      <c r="G20" s="30">
        <v>187736.781</v>
      </c>
      <c r="H20" s="30">
        <v>196528.32</v>
      </c>
      <c r="I20" s="30">
        <v>161400.988</v>
      </c>
      <c r="J20" s="30">
        <v>152252.557</v>
      </c>
      <c r="K20" s="30">
        <v>203218.29</v>
      </c>
      <c r="L20" s="30">
        <v>188133.445</v>
      </c>
      <c r="M20" s="30">
        <v>229893.485</v>
      </c>
      <c r="N20" s="30"/>
      <c r="O20" s="30">
        <v>2124891.677</v>
      </c>
      <c r="P20" s="68">
        <f t="shared" si="0"/>
        <v>1.6855681508643705</v>
      </c>
    </row>
    <row r="21" spans="1:16" ht="12.75">
      <c r="A21" s="67" t="s">
        <v>101</v>
      </c>
      <c r="B21" s="29" t="s">
        <v>145</v>
      </c>
      <c r="C21" s="30">
        <v>305741.804</v>
      </c>
      <c r="D21" s="30">
        <v>320680.872</v>
      </c>
      <c r="E21" s="30">
        <v>265235.921</v>
      </c>
      <c r="F21" s="30">
        <v>360906.822</v>
      </c>
      <c r="G21" s="30">
        <v>403323.025</v>
      </c>
      <c r="H21" s="30">
        <v>458698.739</v>
      </c>
      <c r="I21" s="30">
        <v>371022.685</v>
      </c>
      <c r="J21" s="30">
        <v>273774.095</v>
      </c>
      <c r="K21" s="30">
        <v>207333.787</v>
      </c>
      <c r="L21" s="30">
        <v>266031.885</v>
      </c>
      <c r="M21" s="30">
        <v>228892.044</v>
      </c>
      <c r="N21" s="30"/>
      <c r="O21" s="30">
        <v>3461641.6790000005</v>
      </c>
      <c r="P21" s="68">
        <f t="shared" si="0"/>
        <v>2.745943723618371</v>
      </c>
    </row>
    <row r="22" spans="1:16" ht="12.75">
      <c r="A22" s="67" t="s">
        <v>102</v>
      </c>
      <c r="B22" s="29" t="s">
        <v>168</v>
      </c>
      <c r="C22" s="30">
        <v>99448.698</v>
      </c>
      <c r="D22" s="30">
        <v>134845.858</v>
      </c>
      <c r="E22" s="30">
        <v>172352.871</v>
      </c>
      <c r="F22" s="30">
        <v>150791.541</v>
      </c>
      <c r="G22" s="30">
        <v>150173.358</v>
      </c>
      <c r="H22" s="30">
        <v>131821.736</v>
      </c>
      <c r="I22" s="30">
        <v>136155.486</v>
      </c>
      <c r="J22" s="30">
        <v>160214.887</v>
      </c>
      <c r="K22" s="30">
        <v>172739.908</v>
      </c>
      <c r="L22" s="30">
        <v>177363.177</v>
      </c>
      <c r="M22" s="30">
        <v>223895.316</v>
      </c>
      <c r="N22" s="30"/>
      <c r="O22" s="30">
        <v>1709802.8360000001</v>
      </c>
      <c r="P22" s="68">
        <f t="shared" si="0"/>
        <v>1.3562993520159459</v>
      </c>
    </row>
    <row r="23" spans="1:16" ht="12.75">
      <c r="A23" s="67" t="s">
        <v>103</v>
      </c>
      <c r="B23" s="29" t="s">
        <v>170</v>
      </c>
      <c r="C23" s="30">
        <v>158425.35</v>
      </c>
      <c r="D23" s="30">
        <v>196209.051</v>
      </c>
      <c r="E23" s="30">
        <v>204201.259</v>
      </c>
      <c r="F23" s="30">
        <v>223832.99</v>
      </c>
      <c r="G23" s="30">
        <v>212599.785</v>
      </c>
      <c r="H23" s="30">
        <v>232446.452</v>
      </c>
      <c r="I23" s="30">
        <v>182457.687</v>
      </c>
      <c r="J23" s="30">
        <v>186254.36</v>
      </c>
      <c r="K23" s="30">
        <v>164364.061</v>
      </c>
      <c r="L23" s="30">
        <v>169605.282</v>
      </c>
      <c r="M23" s="30">
        <v>216723.81</v>
      </c>
      <c r="N23" s="30"/>
      <c r="O23" s="30">
        <v>2147120.087</v>
      </c>
      <c r="P23" s="68">
        <f t="shared" si="0"/>
        <v>1.7032008143765418</v>
      </c>
    </row>
    <row r="24" spans="1:16" ht="12.75">
      <c r="A24" s="67" t="s">
        <v>104</v>
      </c>
      <c r="B24" s="29" t="s">
        <v>176</v>
      </c>
      <c r="C24" s="30">
        <v>126639.818</v>
      </c>
      <c r="D24" s="30">
        <v>226441.822</v>
      </c>
      <c r="E24" s="30">
        <v>174647.278</v>
      </c>
      <c r="F24" s="30">
        <v>184201.497</v>
      </c>
      <c r="G24" s="30">
        <v>150976.895</v>
      </c>
      <c r="H24" s="30">
        <v>195778.807</v>
      </c>
      <c r="I24" s="30">
        <v>156210.291</v>
      </c>
      <c r="J24" s="30">
        <v>125417.035</v>
      </c>
      <c r="K24" s="30">
        <v>177313.102</v>
      </c>
      <c r="L24" s="30">
        <v>190798.234</v>
      </c>
      <c r="M24" s="30">
        <v>193088.729</v>
      </c>
      <c r="N24" s="30"/>
      <c r="O24" s="30">
        <v>1901513.508</v>
      </c>
      <c r="P24" s="68">
        <f t="shared" si="0"/>
        <v>1.5083736466266848</v>
      </c>
    </row>
    <row r="25" spans="1:16" ht="12.75">
      <c r="A25" s="27"/>
      <c r="B25" s="176" t="s">
        <v>84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86071468.46000001</v>
      </c>
      <c r="P25" s="37">
        <f>SUM(P5:P24)</f>
        <v>68.27610437965077</v>
      </c>
    </row>
    <row r="26" spans="1:16" ht="13.5" customHeight="1">
      <c r="A26" s="27"/>
      <c r="B26" s="177" t="s">
        <v>107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126063824.58700004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2012-08-01T03:53:02Z</cp:lastPrinted>
  <dcterms:created xsi:type="dcterms:W3CDTF">2002-11-01T09:35:27Z</dcterms:created>
  <dcterms:modified xsi:type="dcterms:W3CDTF">2012-12-01T15:17:22Z</dcterms:modified>
  <cp:category/>
  <cp:version/>
  <cp:contentType/>
  <cp:contentStatus/>
</cp:coreProperties>
</file>